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ailteireland.sharepoint.com/sites/PR-Covid-19IndustryResponseTeam/Shared Documents/Digital Web and Social/Digital Web and Social 2021/25. Financial Planning (New July 2021)/3. Business Planning/3. Business Planning/Restaurant Cafe Pub/"/>
    </mc:Choice>
  </mc:AlternateContent>
  <xr:revisionPtr revIDLastSave="74" documentId="13_ncr:1_{354DB13E-20A5-4A1E-A460-20FECFE5C001}" xr6:coauthVersionLast="47" xr6:coauthVersionMax="47" xr10:uidLastSave="{B54C9696-7F5E-4022-BDFF-B37DB15BD17F}"/>
  <bookViews>
    <workbookView xWindow="-120" yWindow="-120" windowWidth="25440" windowHeight="15390" tabRatio="841" xr2:uid="{9173BA8B-8E2D-49B2-AAF5-17B29C2C2451}"/>
  </bookViews>
  <sheets>
    <sheet name="Instructions" sheetId="8" r:id="rId1"/>
    <sheet name="Historic P&amp;L" sheetId="3" r:id="rId2"/>
    <sheet name="P&amp;L Projections" sheetId="9" r:id="rId3"/>
    <sheet name="Balance Sheet" sheetId="10" r:id="rId4"/>
    <sheet name="Cashflow Analysis" sheetId="11" r:id="rId5"/>
  </sheets>
  <definedNames>
    <definedName name="_xlnm.Print_Area" localSheetId="3">'Balance Sheet'!$B$4:$G$33</definedName>
    <definedName name="_xlnm.Print_Area" localSheetId="4">'Cashflow Analysis'!$B$6:$G$22</definedName>
    <definedName name="_xlnm.Print_Area" localSheetId="1">'Historic P&amp;L'!$B$4:$E$46</definedName>
    <definedName name="_xlnm.Print_Area" localSheetId="0">Instructions!$B$2:$L$30</definedName>
    <definedName name="_xlnm.Print_Area" localSheetId="2">'P&amp;L Projections'!$J$4:$S$46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4" i="9" l="1"/>
  <c r="P34" i="9"/>
  <c r="Q34" i="9"/>
  <c r="R34" i="9"/>
  <c r="O34" i="9"/>
  <c r="D15" i="11"/>
  <c r="E15" i="11"/>
  <c r="F15" i="11"/>
  <c r="G15" i="11"/>
  <c r="C15" i="11"/>
  <c r="L17" i="9"/>
  <c r="M17" i="9"/>
  <c r="P11" i="9"/>
  <c r="Q11" i="9"/>
  <c r="R11" i="9"/>
  <c r="S11" i="9"/>
  <c r="H55" i="9"/>
  <c r="H68" i="9" s="1"/>
  <c r="G55" i="9"/>
  <c r="G68" i="9" s="1"/>
  <c r="F55" i="9"/>
  <c r="F68" i="9" s="1"/>
  <c r="E55" i="9"/>
  <c r="E68" i="9" s="1"/>
  <c r="D55" i="9"/>
  <c r="D68" i="9" s="1"/>
  <c r="H50" i="9"/>
  <c r="H67" i="9" s="1"/>
  <c r="G50" i="9"/>
  <c r="G67" i="9" s="1"/>
  <c r="F50" i="9"/>
  <c r="F67" i="9" s="1"/>
  <c r="E50" i="9"/>
  <c r="E67" i="9" s="1"/>
  <c r="D50" i="9"/>
  <c r="D67" i="9" s="1"/>
  <c r="E45" i="9"/>
  <c r="F45" i="9"/>
  <c r="G45" i="9"/>
  <c r="H45" i="9"/>
  <c r="D45" i="9"/>
  <c r="O11" i="9"/>
  <c r="D16" i="3"/>
  <c r="L16" i="9" s="1"/>
  <c r="E16" i="3"/>
  <c r="M16" i="9" s="1"/>
  <c r="D17" i="3"/>
  <c r="E17" i="3"/>
  <c r="C17" i="3"/>
  <c r="C16" i="3"/>
  <c r="K16" i="9" s="1"/>
  <c r="C43" i="3" l="1"/>
  <c r="K17" i="9"/>
  <c r="E43" i="3"/>
  <c r="D43" i="3"/>
  <c r="C5" i="11" l="1"/>
  <c r="C7" i="11" s="1"/>
  <c r="D7" i="11" s="1"/>
  <c r="E7" i="11" s="1"/>
  <c r="F7" i="11" s="1"/>
  <c r="G7" i="11" s="1"/>
  <c r="C4" i="11"/>
  <c r="B7" i="11" s="1"/>
  <c r="G9" i="10"/>
  <c r="G30" i="10"/>
  <c r="G26" i="10"/>
  <c r="G18" i="10"/>
  <c r="G13" i="10"/>
  <c r="C5" i="10"/>
  <c r="C9" i="10" s="1"/>
  <c r="D9" i="10" s="1"/>
  <c r="E9" i="10" s="1"/>
  <c r="C4" i="10"/>
  <c r="D15" i="3"/>
  <c r="L15" i="9" s="1"/>
  <c r="E15" i="3"/>
  <c r="M15" i="9" s="1"/>
  <c r="D18" i="3"/>
  <c r="L18" i="9" s="1"/>
  <c r="E18" i="3"/>
  <c r="M18" i="9" s="1"/>
  <c r="C18" i="3"/>
  <c r="K18" i="9" s="1"/>
  <c r="C15" i="3"/>
  <c r="G31" i="10" l="1"/>
  <c r="G19" i="10"/>
  <c r="G33" i="10" l="1"/>
  <c r="D19" i="3" l="1"/>
  <c r="E19" i="3"/>
  <c r="C19" i="3"/>
  <c r="C13" i="10"/>
  <c r="C18" i="10"/>
  <c r="C26" i="10"/>
  <c r="C30" i="10"/>
  <c r="E30" i="10"/>
  <c r="E31" i="10" s="1"/>
  <c r="D30" i="10"/>
  <c r="E26" i="10"/>
  <c r="D26" i="10"/>
  <c r="E18" i="10"/>
  <c r="D18" i="10"/>
  <c r="E13" i="10"/>
  <c r="D13" i="10"/>
  <c r="B9" i="10"/>
  <c r="H60" i="9"/>
  <c r="G60" i="9"/>
  <c r="F60" i="9"/>
  <c r="E60" i="9"/>
  <c r="D60" i="9"/>
  <c r="M34" i="9"/>
  <c r="L34" i="9"/>
  <c r="K34" i="9"/>
  <c r="M33" i="9"/>
  <c r="L33" i="9"/>
  <c r="K33" i="9"/>
  <c r="S32" i="9"/>
  <c r="R32" i="9"/>
  <c r="Q32" i="9"/>
  <c r="P32" i="9"/>
  <c r="O32" i="9"/>
  <c r="M32" i="9"/>
  <c r="L32" i="9"/>
  <c r="K32" i="9"/>
  <c r="K15" i="9"/>
  <c r="M11" i="9"/>
  <c r="L11" i="9"/>
  <c r="K11" i="9"/>
  <c r="M10" i="9"/>
  <c r="L10" i="9"/>
  <c r="K10" i="9"/>
  <c r="M9" i="9"/>
  <c r="M43" i="9" s="1"/>
  <c r="L9" i="9"/>
  <c r="K9" i="9"/>
  <c r="O7" i="9"/>
  <c r="P7" i="9" s="1"/>
  <c r="P40" i="9" s="1"/>
  <c r="J7" i="9"/>
  <c r="D7" i="9"/>
  <c r="D40" i="9" s="1"/>
  <c r="C7" i="9"/>
  <c r="C40" i="9" s="1"/>
  <c r="H69" i="9" l="1"/>
  <c r="S10" i="9" s="1"/>
  <c r="S9" i="9"/>
  <c r="G69" i="9"/>
  <c r="R10" i="9" s="1"/>
  <c r="R17" i="9" s="1"/>
  <c r="R9" i="9"/>
  <c r="F69" i="9"/>
  <c r="Q10" i="9" s="1"/>
  <c r="Q9" i="9"/>
  <c r="E69" i="9"/>
  <c r="P10" i="9" s="1"/>
  <c r="P17" i="9" s="1"/>
  <c r="P9" i="9"/>
  <c r="D69" i="9"/>
  <c r="O10" i="9" s="1"/>
  <c r="O9" i="9"/>
  <c r="L43" i="9"/>
  <c r="K43" i="9"/>
  <c r="Q17" i="9"/>
  <c r="O17" i="9"/>
  <c r="L19" i="9"/>
  <c r="M19" i="9"/>
  <c r="K19" i="9"/>
  <c r="C19" i="10"/>
  <c r="D31" i="10"/>
  <c r="D19" i="10"/>
  <c r="E19" i="10"/>
  <c r="E33" i="10" s="1"/>
  <c r="L12" i="9"/>
  <c r="M12" i="9"/>
  <c r="K35" i="9"/>
  <c r="L35" i="9"/>
  <c r="M35" i="9"/>
  <c r="K12" i="9"/>
  <c r="S17" i="9"/>
  <c r="O40" i="9"/>
  <c r="C31" i="10"/>
  <c r="Q7" i="9"/>
  <c r="E7" i="9"/>
  <c r="S18" i="9" l="1"/>
  <c r="S16" i="9"/>
  <c r="S43" i="9" s="1"/>
  <c r="R18" i="9"/>
  <c r="R16" i="9"/>
  <c r="R43" i="9" s="1"/>
  <c r="Q16" i="9"/>
  <c r="Q43" i="9" s="1"/>
  <c r="Q18" i="9"/>
  <c r="P16" i="9"/>
  <c r="P43" i="9" s="1"/>
  <c r="P18" i="9"/>
  <c r="O16" i="9"/>
  <c r="O43" i="9" s="1"/>
  <c r="M44" i="9"/>
  <c r="K44" i="9"/>
  <c r="L44" i="9"/>
  <c r="D33" i="10"/>
  <c r="Q15" i="9"/>
  <c r="R15" i="9"/>
  <c r="O18" i="9"/>
  <c r="S15" i="9"/>
  <c r="O15" i="9"/>
  <c r="O12" i="9"/>
  <c r="P15" i="9"/>
  <c r="C33" i="10"/>
  <c r="E40" i="9"/>
  <c r="F7" i="9"/>
  <c r="Q40" i="9"/>
  <c r="R7" i="9"/>
  <c r="O19" i="9" l="1"/>
  <c r="O44" i="9" s="1"/>
  <c r="O24" i="9"/>
  <c r="O25" i="9"/>
  <c r="O26" i="9"/>
  <c r="O33" i="9"/>
  <c r="O35" i="9" s="1"/>
  <c r="O22" i="9"/>
  <c r="O41" i="9" s="1"/>
  <c r="O23" i="9"/>
  <c r="Q12" i="9"/>
  <c r="Q19" i="9"/>
  <c r="F40" i="9"/>
  <c r="G7" i="9"/>
  <c r="P12" i="9"/>
  <c r="R40" i="9"/>
  <c r="S7" i="9"/>
  <c r="S40" i="9" s="1"/>
  <c r="Q44" i="9" l="1"/>
  <c r="O42" i="9"/>
  <c r="O27" i="9"/>
  <c r="O29" i="9" s="1"/>
  <c r="O45" i="9" s="1"/>
  <c r="Q25" i="9"/>
  <c r="Q33" i="9"/>
  <c r="Q35" i="9" s="1"/>
  <c r="Q26" i="9"/>
  <c r="Q22" i="9"/>
  <c r="Q41" i="9" s="1"/>
  <c r="Q23" i="9"/>
  <c r="Q24" i="9"/>
  <c r="P19" i="9"/>
  <c r="P44" i="9" s="1"/>
  <c r="S12" i="9"/>
  <c r="H7" i="9"/>
  <c r="H40" i="9" s="1"/>
  <c r="G40" i="9"/>
  <c r="P26" i="9"/>
  <c r="P25" i="9"/>
  <c r="P24" i="9"/>
  <c r="P23" i="9"/>
  <c r="P22" i="9"/>
  <c r="P41" i="9" s="1"/>
  <c r="P33" i="9"/>
  <c r="P35" i="9" s="1"/>
  <c r="R12" i="9"/>
  <c r="C7" i="3"/>
  <c r="B7" i="3"/>
  <c r="E35" i="3"/>
  <c r="D35" i="3"/>
  <c r="C35" i="3"/>
  <c r="E12" i="3"/>
  <c r="D12" i="3"/>
  <c r="C12" i="3"/>
  <c r="D22" i="3" l="1"/>
  <c r="D41" i="3" s="1"/>
  <c r="D26" i="3"/>
  <c r="E26" i="3"/>
  <c r="E22" i="3"/>
  <c r="E23" i="3"/>
  <c r="E25" i="3"/>
  <c r="E41" i="3"/>
  <c r="D23" i="3"/>
  <c r="D25" i="3"/>
  <c r="C44" i="3"/>
  <c r="C23" i="3"/>
  <c r="C25" i="3"/>
  <c r="C22" i="3"/>
  <c r="C41" i="3" s="1"/>
  <c r="C26" i="3"/>
  <c r="S19" i="9"/>
  <c r="S44" i="9" s="1"/>
  <c r="S24" i="9"/>
  <c r="Q42" i="9"/>
  <c r="S33" i="9"/>
  <c r="S35" i="9" s="1"/>
  <c r="O37" i="9"/>
  <c r="C9" i="11" s="1"/>
  <c r="Q27" i="9"/>
  <c r="Q29" i="9" s="1"/>
  <c r="Q37" i="9" s="1"/>
  <c r="E9" i="11" s="1"/>
  <c r="E19" i="11" s="1"/>
  <c r="D44" i="3"/>
  <c r="E44" i="3"/>
  <c r="S25" i="9"/>
  <c r="S26" i="9"/>
  <c r="S22" i="9"/>
  <c r="S41" i="9" s="1"/>
  <c r="S23" i="9"/>
  <c r="R19" i="9"/>
  <c r="R44" i="9" s="1"/>
  <c r="D24" i="3"/>
  <c r="E24" i="3"/>
  <c r="C24" i="3"/>
  <c r="C40" i="3"/>
  <c r="K7" i="9"/>
  <c r="K40" i="9" s="1"/>
  <c r="D7" i="3"/>
  <c r="P27" i="9"/>
  <c r="P29" i="9" s="1"/>
  <c r="R26" i="9"/>
  <c r="R25" i="9"/>
  <c r="R24" i="9"/>
  <c r="R22" i="9"/>
  <c r="R41" i="9" s="1"/>
  <c r="R33" i="9"/>
  <c r="R35" i="9" s="1"/>
  <c r="R23" i="9"/>
  <c r="P42" i="9"/>
  <c r="R42" i="9" l="1"/>
  <c r="C19" i="11"/>
  <c r="C22" i="11" s="1"/>
  <c r="D21" i="11" s="1"/>
  <c r="S42" i="9"/>
  <c r="Q45" i="9"/>
  <c r="O38" i="9"/>
  <c r="O46" i="9"/>
  <c r="S27" i="9"/>
  <c r="S29" i="9" s="1"/>
  <c r="S37" i="9" s="1"/>
  <c r="G9" i="11" s="1"/>
  <c r="G19" i="11" s="1"/>
  <c r="C42" i="3"/>
  <c r="K22" i="9"/>
  <c r="K41" i="9" s="1"/>
  <c r="C27" i="3"/>
  <c r="C29" i="3" s="1"/>
  <c r="C45" i="3" s="1"/>
  <c r="M26" i="9"/>
  <c r="K24" i="9"/>
  <c r="E42" i="3"/>
  <c r="M22" i="9"/>
  <c r="M41" i="9" s="1"/>
  <c r="E27" i="3"/>
  <c r="E29" i="3" s="1"/>
  <c r="E45" i="3" s="1"/>
  <c r="K25" i="9"/>
  <c r="D42" i="3"/>
  <c r="L22" i="9"/>
  <c r="L41" i="9" s="1"/>
  <c r="D27" i="3"/>
  <c r="D29" i="3" s="1"/>
  <c r="D37" i="3" s="1"/>
  <c r="K26" i="9"/>
  <c r="L25" i="9"/>
  <c r="L24" i="9"/>
  <c r="M25" i="9"/>
  <c r="L23" i="9"/>
  <c r="M24" i="9"/>
  <c r="L26" i="9"/>
  <c r="K23" i="9"/>
  <c r="M23" i="9"/>
  <c r="Q38" i="9"/>
  <c r="L7" i="9"/>
  <c r="L40" i="9" s="1"/>
  <c r="E7" i="3"/>
  <c r="D40" i="3"/>
  <c r="Q46" i="9"/>
  <c r="P45" i="9"/>
  <c r="P37" i="9"/>
  <c r="D9" i="11" s="1"/>
  <c r="R27" i="9"/>
  <c r="R29" i="9" s="1"/>
  <c r="D19" i="11" l="1"/>
  <c r="D22" i="11" s="1"/>
  <c r="E21" i="11" s="1"/>
  <c r="E22" i="11" s="1"/>
  <c r="F21" i="11" s="1"/>
  <c r="D45" i="3"/>
  <c r="C37" i="3"/>
  <c r="C46" i="3" s="1"/>
  <c r="S45" i="9"/>
  <c r="L42" i="9"/>
  <c r="L27" i="9"/>
  <c r="L29" i="9" s="1"/>
  <c r="E37" i="3"/>
  <c r="E38" i="3" s="1"/>
  <c r="M27" i="9"/>
  <c r="M29" i="9" s="1"/>
  <c r="M42" i="9"/>
  <c r="K42" i="9"/>
  <c r="K27" i="9"/>
  <c r="K29" i="9" s="1"/>
  <c r="D46" i="3"/>
  <c r="D38" i="3"/>
  <c r="S46" i="9"/>
  <c r="E40" i="3"/>
  <c r="M7" i="9"/>
  <c r="M40" i="9" s="1"/>
  <c r="P38" i="9"/>
  <c r="S38" i="9"/>
  <c r="P46" i="9"/>
  <c r="R45" i="9"/>
  <c r="R37" i="9"/>
  <c r="F9" i="11" s="1"/>
  <c r="F19" i="11" l="1"/>
  <c r="F22" i="11" s="1"/>
  <c r="G21" i="11" s="1"/>
  <c r="G22" i="11" s="1"/>
  <c r="C38" i="3"/>
  <c r="E46" i="3"/>
  <c r="M37" i="9"/>
  <c r="M45" i="9"/>
  <c r="K45" i="9"/>
  <c r="K37" i="9"/>
  <c r="L45" i="9"/>
  <c r="L37" i="9"/>
  <c r="R46" i="9"/>
  <c r="R38" i="9"/>
  <c r="M46" i="9" l="1"/>
  <c r="M38" i="9"/>
  <c r="K46" i="9"/>
  <c r="K38" i="9"/>
  <c r="L38" i="9"/>
  <c r="L46" i="9"/>
</calcChain>
</file>

<file path=xl/sharedStrings.xml><?xml version="1.0" encoding="utf-8"?>
<sst xmlns="http://schemas.openxmlformats.org/spreadsheetml/2006/main" count="212" uniqueCount="138">
  <si>
    <t>Revenues</t>
  </si>
  <si>
    <t>Total Revenue</t>
  </si>
  <si>
    <t>Admin and General</t>
  </si>
  <si>
    <t>Sales and Marketing</t>
  </si>
  <si>
    <t>Repairs and Maintenance</t>
  </si>
  <si>
    <t>Utilities</t>
  </si>
  <si>
    <t>EBITDA</t>
  </si>
  <si>
    <t>EBTIDA %</t>
  </si>
  <si>
    <t>Name of Business/Property</t>
  </si>
  <si>
    <t>Year of Start of Projections</t>
  </si>
  <si>
    <t>Food</t>
  </si>
  <si>
    <t>Beverage</t>
  </si>
  <si>
    <t>Other Revenue</t>
  </si>
  <si>
    <t>F&amp;B - Payroll</t>
  </si>
  <si>
    <t>F&amp;B - Other Costs</t>
  </si>
  <si>
    <t>Total Department Costs</t>
  </si>
  <si>
    <t>Other Operating Costs</t>
  </si>
  <si>
    <t>Total Other Operating Costs</t>
  </si>
  <si>
    <t>Fixed Costs</t>
  </si>
  <si>
    <t>Gross Operating Profit</t>
  </si>
  <si>
    <t>GOP %</t>
  </si>
  <si>
    <t>Rent</t>
  </si>
  <si>
    <t>Insurance</t>
  </si>
  <si>
    <t>Rates</t>
  </si>
  <si>
    <t>Total Fixed Costs</t>
  </si>
  <si>
    <t>Food Revenue Inputs</t>
  </si>
  <si>
    <t>Average size of function (#ppl)</t>
  </si>
  <si>
    <t>Beverage Revenue Inputs</t>
  </si>
  <si>
    <t>% of revenue for Function food sales</t>
  </si>
  <si>
    <t>Beverage Revenue - Function</t>
  </si>
  <si>
    <t xml:space="preserve">Insert % of F&amp;B Revenue </t>
  </si>
  <si>
    <t xml:space="preserve">Insert % of TOTAL Revenue </t>
  </si>
  <si>
    <t>Insert Rent figure</t>
  </si>
  <si>
    <t>Key Performance Indicators</t>
  </si>
  <si>
    <t>Total Payroll Cost</t>
  </si>
  <si>
    <t>Other Staff/Payroll Costs</t>
  </si>
  <si>
    <t>Total Payroll %</t>
  </si>
  <si>
    <t>Food &amp; Beverage Gross Margin</t>
  </si>
  <si>
    <t>EBITDA %</t>
  </si>
  <si>
    <t>Non-Current Assets</t>
  </si>
  <si>
    <t>Land &amp; Buildings</t>
  </si>
  <si>
    <t>Fixtures and Fittings</t>
  </si>
  <si>
    <t>Current Assets</t>
  </si>
  <si>
    <t>Cash</t>
  </si>
  <si>
    <t>Stock</t>
  </si>
  <si>
    <t>Total Assets</t>
  </si>
  <si>
    <t>Current Liabilities</t>
  </si>
  <si>
    <t>Bank overdraft</t>
  </si>
  <si>
    <t>Tax liabilities</t>
  </si>
  <si>
    <t>Bank Loans (&lt; 1 Year)</t>
  </si>
  <si>
    <t>Long Term Liabilities</t>
  </si>
  <si>
    <t>Bank Loans (&gt; 1 Year)</t>
  </si>
  <si>
    <t>Shareholder Loan</t>
  </si>
  <si>
    <t>Total Liabilities</t>
  </si>
  <si>
    <t>Net Assets</t>
  </si>
  <si>
    <t>Debtors &amp; Prepayments</t>
  </si>
  <si>
    <t>Trade &amp; other creditors</t>
  </si>
  <si>
    <t>LESS Current Debt Repayments/Financing Costs</t>
  </si>
  <si>
    <t>ADD Government Supports</t>
  </si>
  <si>
    <t>ADD Grant Funding</t>
  </si>
  <si>
    <t>LESS Other outflows</t>
  </si>
  <si>
    <t>ADD Other Inflows</t>
  </si>
  <si>
    <t>Free Cashflows Generated By the Business</t>
  </si>
  <si>
    <t>Closing Balance</t>
  </si>
  <si>
    <t>SEE BELOW TO COMPLETE CALCULATIONS</t>
  </si>
  <si>
    <t>Introduction</t>
  </si>
  <si>
    <t>1. Historic P&amp;L</t>
  </si>
  <si>
    <t>2 P&amp;L Projections</t>
  </si>
  <si>
    <t>Historic P&amp;L</t>
  </si>
  <si>
    <t>Only populate the orange cells</t>
  </si>
  <si>
    <t>Complete only the relevant cost/revenue items</t>
  </si>
  <si>
    <t>Year of Start of Historic data</t>
  </si>
  <si>
    <t>This information will link to the P&amp;L projections tab</t>
  </si>
  <si>
    <t>P&amp;L Projections</t>
  </si>
  <si>
    <t>Follow the direct line instructions for completion of each cost/revenue heading</t>
  </si>
  <si>
    <t>Complete only the relevant asset/liabilitiy items</t>
  </si>
  <si>
    <t>Complete this for the 3 years that you have provided historic P&amp;L data for</t>
  </si>
  <si>
    <t>Cashflow Analysis</t>
  </si>
  <si>
    <t>This is from the start of the projection period</t>
  </si>
  <si>
    <t>The EBITDA will link from the P&amp;L Projections tab</t>
  </si>
  <si>
    <r>
      <t xml:space="preserve">Opening Balance </t>
    </r>
    <r>
      <rPr>
        <b/>
        <sz val="11"/>
        <color theme="1"/>
        <rFont val="Calibri"/>
        <family val="2"/>
        <scheme val="minor"/>
      </rPr>
      <t>(Complete first cell only)</t>
    </r>
  </si>
  <si>
    <t>LESS Capex (excluding any capex related to the funding request)</t>
  </si>
  <si>
    <t>LESS Corporation Tax Payments</t>
  </si>
  <si>
    <t>N1</t>
  </si>
  <si>
    <r>
      <rPr>
        <b/>
        <sz val="11"/>
        <color theme="1"/>
        <rFont val="Calibri"/>
        <family val="2"/>
        <scheme val="minor"/>
      </rPr>
      <t xml:space="preserve">N1: </t>
    </r>
    <r>
      <rPr>
        <sz val="11"/>
        <color theme="1"/>
        <rFont val="Calibri"/>
        <family val="2"/>
        <scheme val="minor"/>
      </rPr>
      <t>the free cashflows generated by the business will help the lender in determining your repayment capcity for your funding request</t>
    </r>
  </si>
  <si>
    <t>ONLY POPULATE THE ORANGE CELLS</t>
  </si>
  <si>
    <t>PROJECTED</t>
  </si>
  <si>
    <t>BALANCE SHEET</t>
  </si>
  <si>
    <t>HISTORIC</t>
  </si>
  <si>
    <t>Year of start of Historic Data</t>
  </si>
  <si>
    <t>Current BS Date</t>
  </si>
  <si>
    <t>CASHFLOW REPORT</t>
  </si>
  <si>
    <t>Year of start of Projections</t>
  </si>
  <si>
    <t>Profit and Loss Statement</t>
  </si>
  <si>
    <t>Cash outflows</t>
  </si>
  <si>
    <t>Cash Inflows</t>
  </si>
  <si>
    <t xml:space="preserve">Balance Sheet </t>
  </si>
  <si>
    <t>3 Balance Sheet</t>
  </si>
  <si>
    <t>4 Cashflow Analysis</t>
  </si>
  <si>
    <t>The 3 year historic information will link from the historic p&amp;l tab</t>
  </si>
  <si>
    <t>Also include the latest balance sheet</t>
  </si>
  <si>
    <t>EACH TAB IS SET UP TO PRINT THE RELEVANT TEMPLATES TO INCLUDE IN THE BUSINESS PLAN</t>
  </si>
  <si>
    <t xml:space="preserve">There are 4 templates (tabs) to be completed </t>
  </si>
  <si>
    <t>Average Food spend pp per function</t>
  </si>
  <si>
    <t>Restaurant ABC</t>
  </si>
  <si>
    <t>RESTAURANT ABC</t>
  </si>
  <si>
    <t>Food - Cost of Sales</t>
  </si>
  <si>
    <t>Beverage - Cost of Sales</t>
  </si>
  <si>
    <t xml:space="preserve">Insert % of Food Revenue </t>
  </si>
  <si>
    <t xml:space="preserve">Insert % of Beverage Revenue </t>
  </si>
  <si>
    <t>Name of Business</t>
  </si>
  <si>
    <t>Insert total value of other revenue</t>
  </si>
  <si>
    <t>Insert Total Amount</t>
  </si>
  <si>
    <t>Breakfast Covers per day</t>
  </si>
  <si>
    <t>Average Breakfast Spend per cover</t>
  </si>
  <si>
    <r>
      <t xml:space="preserve">Number of </t>
    </r>
    <r>
      <rPr>
        <b/>
        <sz val="11"/>
        <color theme="1"/>
        <rFont val="Calibri"/>
        <family val="2"/>
        <scheme val="minor"/>
      </rPr>
      <t>Breakfast</t>
    </r>
    <r>
      <rPr>
        <sz val="11"/>
        <color theme="1"/>
        <rFont val="Calibri"/>
        <family val="2"/>
        <scheme val="minor"/>
      </rPr>
      <t xml:space="preserve"> days open per year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</si>
  <si>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Lunch</t>
    </r>
    <r>
      <rPr>
        <sz val="11"/>
        <color theme="1"/>
        <rFont val="Calibri"/>
        <family val="2"/>
        <scheme val="minor"/>
      </rPr>
      <t xml:space="preserve"> days open per year</t>
    </r>
  </si>
  <si>
    <t>Lunch Covers per day</t>
  </si>
  <si>
    <t>Average Lunch Spend per cover</t>
  </si>
  <si>
    <r>
      <t xml:space="preserve">Number of </t>
    </r>
    <r>
      <rPr>
        <b/>
        <sz val="11"/>
        <color theme="1"/>
        <rFont val="Calibri"/>
        <family val="2"/>
        <scheme val="minor"/>
      </rPr>
      <t>Dinner</t>
    </r>
    <r>
      <rPr>
        <sz val="11"/>
        <color theme="1"/>
        <rFont val="Calibri"/>
        <family val="2"/>
        <scheme val="minor"/>
      </rPr>
      <t xml:space="preserve"> days open per year</t>
    </r>
  </si>
  <si>
    <t>Dinner Covers per day</t>
  </si>
  <si>
    <t>Average Dinner Spend per cover</t>
  </si>
  <si>
    <r>
      <t xml:space="preserve">Number of </t>
    </r>
    <r>
      <rPr>
        <b/>
        <sz val="11"/>
        <color theme="1"/>
        <rFont val="Calibri"/>
        <family val="2"/>
        <scheme val="minor"/>
      </rPr>
      <t>functions</t>
    </r>
    <r>
      <rPr>
        <sz val="11"/>
        <color theme="1"/>
        <rFont val="Calibri"/>
        <family val="2"/>
        <scheme val="minor"/>
      </rPr>
      <t xml:space="preserve"> per year</t>
    </r>
  </si>
  <si>
    <r>
      <rPr>
        <b/>
        <sz val="11"/>
        <color theme="1"/>
        <rFont val="Calibri"/>
        <family val="2"/>
        <scheme val="minor"/>
      </rPr>
      <t>Breakfast</t>
    </r>
    <r>
      <rPr>
        <sz val="11"/>
        <color theme="1"/>
        <rFont val="Calibri"/>
        <family val="2"/>
        <scheme val="minor"/>
      </rPr>
      <t xml:space="preserve"> Food Revenues</t>
    </r>
  </si>
  <si>
    <r>
      <rPr>
        <b/>
        <sz val="11"/>
        <color theme="1"/>
        <rFont val="Calibri"/>
        <family val="2"/>
        <scheme val="minor"/>
      </rPr>
      <t>Lunch</t>
    </r>
    <r>
      <rPr>
        <sz val="11"/>
        <color theme="1"/>
        <rFont val="Calibri"/>
        <family val="2"/>
        <scheme val="minor"/>
      </rPr>
      <t xml:space="preserve"> Food Revenues</t>
    </r>
  </si>
  <si>
    <t>% of revenue for Lunch food Sales</t>
  </si>
  <si>
    <t>% of revenue for Dinner food Sales</t>
  </si>
  <si>
    <t>Beverage Revenue - Lunch</t>
  </si>
  <si>
    <t>Beverage Revenue - Dinner</t>
  </si>
  <si>
    <r>
      <rPr>
        <b/>
        <sz val="11"/>
        <color theme="1"/>
        <rFont val="Calibri"/>
        <family val="2"/>
        <scheme val="minor"/>
      </rPr>
      <t>Dinner</t>
    </r>
    <r>
      <rPr>
        <sz val="11"/>
        <color theme="1"/>
        <rFont val="Calibri"/>
        <family val="2"/>
        <scheme val="minor"/>
      </rPr>
      <t xml:space="preserve"> Food Revenues</t>
    </r>
  </si>
  <si>
    <r>
      <rPr>
        <b/>
        <sz val="11"/>
        <color theme="1"/>
        <rFont val="Calibri"/>
        <family val="2"/>
        <scheme val="minor"/>
      </rPr>
      <t>Function</t>
    </r>
    <r>
      <rPr>
        <sz val="11"/>
        <color theme="1"/>
        <rFont val="Calibri"/>
        <family val="2"/>
        <scheme val="minor"/>
      </rPr>
      <t xml:space="preserve"> Food Revenues</t>
    </r>
  </si>
  <si>
    <t>Department/Direct Costs</t>
  </si>
  <si>
    <t>Departmental/Direct Profit %</t>
  </si>
  <si>
    <t>CURRENT</t>
  </si>
  <si>
    <r>
      <rPr>
        <b/>
        <sz val="20"/>
        <color theme="0"/>
        <rFont val="Calibri"/>
        <family val="2"/>
        <scheme val="minor"/>
      </rPr>
      <t>HISTORIC P&amp;L</t>
    </r>
    <r>
      <rPr>
        <b/>
        <sz val="14"/>
        <color theme="0"/>
        <rFont val="Calibri"/>
        <family val="2"/>
        <scheme val="minor"/>
      </rPr>
      <t xml:space="preserve">
Designed in partnership with Crowe</t>
    </r>
  </si>
  <si>
    <r>
      <rPr>
        <b/>
        <sz val="20"/>
        <color theme="0"/>
        <rFont val="Calibri"/>
        <family val="2"/>
        <scheme val="minor"/>
      </rPr>
      <t>P&amp;L PROJECTIONS</t>
    </r>
    <r>
      <rPr>
        <b/>
        <sz val="14"/>
        <color theme="0"/>
        <rFont val="Calibri"/>
        <family val="2"/>
        <scheme val="minor"/>
      </rPr>
      <t xml:space="preserve">
Designed in partnership with Crowe</t>
    </r>
  </si>
  <si>
    <r>
      <rPr>
        <b/>
        <sz val="20"/>
        <color theme="0"/>
        <rFont val="Calibri"/>
        <family val="2"/>
        <scheme val="minor"/>
      </rPr>
      <t>BALANCE SHEET</t>
    </r>
    <r>
      <rPr>
        <b/>
        <sz val="14"/>
        <color theme="0"/>
        <rFont val="Calibri"/>
        <family val="2"/>
        <scheme val="minor"/>
      </rPr>
      <t xml:space="preserve">
</t>
    </r>
    <r>
      <rPr>
        <b/>
        <sz val="13"/>
        <color theme="0"/>
        <rFont val="Calibri"/>
        <family val="2"/>
        <scheme val="minor"/>
      </rPr>
      <t>Designed in partnership with Crowe</t>
    </r>
  </si>
  <si>
    <r>
      <rPr>
        <b/>
        <sz val="20"/>
        <color theme="0"/>
        <rFont val="Calibri"/>
        <family val="2"/>
        <scheme val="minor"/>
      </rPr>
      <t>CASHFLOW REPORT</t>
    </r>
    <r>
      <rPr>
        <b/>
        <sz val="14"/>
        <color theme="0"/>
        <rFont val="Calibri"/>
        <family val="2"/>
        <scheme val="minor"/>
      </rPr>
      <t xml:space="preserve">
Designed in partnership with Crowe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</si>
</sst>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€&quot;#,##0;[Red]\-&quot;€&quot;#,##0"/>
    <numFmt numFmtId="43" formatCode="_-* #,##0.00_-;\-* #,##0.00_-;_-* &quot;-&quot;??_-;_-@_-"/>
    <numFmt numFmtId="164" formatCode="#,##0;\(#,##0\);\-"/>
    <numFmt numFmtId="165" formatCode="&quot;€&quot;#,##0"/>
    <numFmt numFmtId="166" formatCode="0.0%"/>
    <numFmt numFmtId="167" formatCode="&quot;€&quot;#,##0.00"/>
    <numFmt numFmtId="168" formatCode="&quot;€&quot;#,##0,&quot;k&quot;;[Red]\ \-&quot;€&quot;#,##0,&quot;k&quot;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Font="1"/>
    <xf numFmtId="165" fontId="0" fillId="0" borderId="0" xfId="0" applyNumberFormat="1" applyFont="1"/>
    <xf numFmtId="167" fontId="0" fillId="0" borderId="0" xfId="0" applyNumberFormat="1" applyFont="1"/>
    <xf numFmtId="0" fontId="0" fillId="0" borderId="0" xfId="0" applyFill="1"/>
    <xf numFmtId="0" fontId="0" fillId="6" borderId="0" xfId="0" applyFill="1" applyBorder="1"/>
    <xf numFmtId="0" fontId="3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3" fillId="6" borderId="5" xfId="0" applyFont="1" applyFill="1" applyBorder="1"/>
    <xf numFmtId="0" fontId="6" fillId="5" borderId="0" xfId="0" applyFont="1" applyFill="1" applyAlignment="1" applyProtection="1"/>
    <xf numFmtId="0" fontId="6" fillId="0" borderId="0" xfId="0" applyFont="1" applyFill="1" applyAlignment="1" applyProtection="1"/>
    <xf numFmtId="0" fontId="0" fillId="0" borderId="0" xfId="0" applyFont="1" applyFill="1" applyProtection="1"/>
    <xf numFmtId="0" fontId="0" fillId="0" borderId="0" xfId="0" applyFont="1" applyProtection="1"/>
    <xf numFmtId="0" fontId="0" fillId="0" borderId="5" xfId="0" applyFont="1" applyBorder="1" applyProtection="1"/>
    <xf numFmtId="0" fontId="0" fillId="0" borderId="0" xfId="0" applyFont="1" applyFill="1" applyBorder="1" applyProtection="1"/>
    <xf numFmtId="0" fontId="0" fillId="0" borderId="0" xfId="0" applyFont="1" applyBorder="1" applyProtection="1"/>
    <xf numFmtId="0" fontId="0" fillId="0" borderId="6" xfId="0" applyFont="1" applyBorder="1" applyProtection="1"/>
    <xf numFmtId="0" fontId="3" fillId="0" borderId="2" xfId="0" applyFont="1" applyBorder="1" applyProtection="1"/>
    <xf numFmtId="17" fontId="3" fillId="0" borderId="3" xfId="0" applyNumberFormat="1" applyFont="1" applyBorder="1" applyAlignment="1" applyProtection="1">
      <alignment horizontal="center"/>
    </xf>
    <xf numFmtId="0" fontId="0" fillId="0" borderId="3" xfId="0" applyFont="1" applyBorder="1" applyProtection="1"/>
    <xf numFmtId="0" fontId="0" fillId="0" borderId="4" xfId="0" applyFont="1" applyBorder="1" applyProtection="1"/>
    <xf numFmtId="0" fontId="2" fillId="2" borderId="5" xfId="3" applyFont="1" applyFill="1" applyBorder="1" applyAlignment="1" applyProtection="1">
      <alignment horizontal="left" vertical="center" wrapText="1"/>
    </xf>
    <xf numFmtId="0" fontId="2" fillId="2" borderId="0" xfId="3" applyFont="1" applyFill="1" applyBorder="1" applyAlignment="1" applyProtection="1">
      <alignment horizontal="right" vertical="center" wrapText="1"/>
    </xf>
    <xf numFmtId="0" fontId="2" fillId="2" borderId="6" xfId="3" applyFont="1" applyFill="1" applyBorder="1" applyAlignment="1" applyProtection="1">
      <alignment horizontal="right" vertical="center" wrapText="1"/>
    </xf>
    <xf numFmtId="0" fontId="3" fillId="0" borderId="5" xfId="0" applyFont="1" applyBorder="1" applyProtection="1"/>
    <xf numFmtId="165" fontId="5" fillId="0" borderId="0" xfId="3" applyNumberFormat="1" applyFont="1" applyBorder="1" applyAlignment="1" applyProtection="1">
      <alignment vertical="center"/>
    </xf>
    <xf numFmtId="165" fontId="5" fillId="0" borderId="6" xfId="3" applyNumberFormat="1" applyFont="1" applyBorder="1" applyAlignment="1" applyProtection="1">
      <alignment vertical="center"/>
    </xf>
    <xf numFmtId="165" fontId="0" fillId="0" borderId="0" xfId="0" applyNumberFormat="1" applyFont="1" applyProtection="1"/>
    <xf numFmtId="167" fontId="0" fillId="0" borderId="0" xfId="0" applyNumberFormat="1" applyFont="1" applyProtection="1"/>
    <xf numFmtId="165" fontId="5" fillId="5" borderId="0" xfId="3" applyNumberFormat="1" applyFont="1" applyFill="1" applyBorder="1" applyAlignment="1" applyProtection="1">
      <alignment vertical="center"/>
    </xf>
    <xf numFmtId="165" fontId="5" fillId="5" borderId="6" xfId="3" applyNumberFormat="1" applyFont="1" applyFill="1" applyBorder="1" applyAlignment="1" applyProtection="1">
      <alignment vertical="center"/>
    </xf>
    <xf numFmtId="6" fontId="5" fillId="5" borderId="0" xfId="3" applyNumberFormat="1" applyFont="1" applyFill="1" applyBorder="1" applyAlignment="1" applyProtection="1">
      <alignment vertical="center"/>
    </xf>
    <xf numFmtId="6" fontId="5" fillId="5" borderId="6" xfId="3" applyNumberFormat="1" applyFont="1" applyFill="1" applyBorder="1" applyAlignment="1" applyProtection="1">
      <alignment vertical="center"/>
    </xf>
    <xf numFmtId="0" fontId="3" fillId="0" borderId="0" xfId="0" applyFont="1" applyProtection="1"/>
    <xf numFmtId="165" fontId="3" fillId="0" borderId="0" xfId="0" applyNumberFormat="1" applyFont="1" applyBorder="1" applyProtection="1"/>
    <xf numFmtId="165" fontId="3" fillId="0" borderId="6" xfId="0" applyNumberFormat="1" applyFont="1" applyBorder="1" applyProtection="1"/>
    <xf numFmtId="165" fontId="0" fillId="0" borderId="0" xfId="0" applyNumberFormat="1" applyFont="1" applyBorder="1" applyProtection="1"/>
    <xf numFmtId="165" fontId="0" fillId="0" borderId="6" xfId="0" applyNumberFormat="1" applyFont="1" applyBorder="1" applyProtection="1"/>
    <xf numFmtId="0" fontId="0" fillId="0" borderId="7" xfId="0" applyFont="1" applyBorder="1" applyProtection="1"/>
    <xf numFmtId="165" fontId="0" fillId="0" borderId="8" xfId="0" applyNumberFormat="1" applyFont="1" applyBorder="1" applyProtection="1"/>
    <xf numFmtId="165" fontId="0" fillId="0" borderId="9" xfId="0" applyNumberFormat="1" applyFont="1" applyBorder="1" applyProtection="1"/>
    <xf numFmtId="0" fontId="0" fillId="0" borderId="2" xfId="0" applyFont="1" applyBorder="1" applyProtection="1"/>
    <xf numFmtId="0" fontId="0" fillId="0" borderId="3" xfId="0" applyFont="1" applyFill="1" applyBorder="1" applyProtection="1"/>
    <xf numFmtId="17" fontId="0" fillId="5" borderId="0" xfId="0" applyNumberFormat="1" applyFont="1" applyFill="1" applyBorder="1" applyProtection="1"/>
    <xf numFmtId="0" fontId="3" fillId="0" borderId="0" xfId="0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vertical="center"/>
    </xf>
    <xf numFmtId="0" fontId="2" fillId="2" borderId="0" xfId="3" applyFont="1" applyFill="1" applyBorder="1" applyAlignment="1" applyProtection="1">
      <alignment vertical="center"/>
    </xf>
    <xf numFmtId="17" fontId="2" fillId="2" borderId="6" xfId="3" applyNumberFormat="1" applyFont="1" applyFill="1" applyBorder="1" applyAlignment="1" applyProtection="1">
      <alignment vertical="center"/>
    </xf>
    <xf numFmtId="0" fontId="3" fillId="0" borderId="5" xfId="0" applyFont="1" applyBorder="1" applyAlignment="1" applyProtection="1">
      <alignment horizontal="left" wrapText="1" readingOrder="1"/>
    </xf>
    <xf numFmtId="0" fontId="3" fillId="0" borderId="0" xfId="0" applyFont="1" applyBorder="1" applyAlignment="1" applyProtection="1">
      <alignment horizontal="left" wrapText="1" readingOrder="1"/>
    </xf>
    <xf numFmtId="0" fontId="0" fillId="0" borderId="5" xfId="0" applyFont="1" applyBorder="1" applyAlignment="1" applyProtection="1">
      <alignment horizontal="left" wrapText="1" readingOrder="1"/>
    </xf>
    <xf numFmtId="168" fontId="0" fillId="5" borderId="0" xfId="0" applyNumberFormat="1" applyFont="1" applyFill="1" applyBorder="1" applyProtection="1"/>
    <xf numFmtId="168" fontId="0" fillId="5" borderId="6" xfId="0" applyNumberFormat="1" applyFont="1" applyFill="1" applyBorder="1" applyProtection="1"/>
    <xf numFmtId="168" fontId="0" fillId="5" borderId="1" xfId="0" applyNumberFormat="1" applyFont="1" applyFill="1" applyBorder="1" applyProtection="1"/>
    <xf numFmtId="168" fontId="0" fillId="5" borderId="10" xfId="0" applyNumberFormat="1" applyFont="1" applyFill="1" applyBorder="1" applyProtection="1"/>
    <xf numFmtId="0" fontId="0" fillId="0" borderId="5" xfId="0" applyFont="1" applyBorder="1" applyAlignment="1" applyProtection="1">
      <alignment vertical="center" wrapText="1"/>
    </xf>
    <xf numFmtId="168" fontId="0" fillId="0" borderId="0" xfId="0" applyNumberFormat="1" applyFont="1" applyBorder="1" applyProtection="1"/>
    <xf numFmtId="168" fontId="0" fillId="0" borderId="6" xfId="0" applyNumberFormat="1" applyFont="1" applyBorder="1" applyProtection="1"/>
    <xf numFmtId="0" fontId="3" fillId="3" borderId="5" xfId="0" applyFont="1" applyFill="1" applyBorder="1" applyAlignment="1" applyProtection="1">
      <alignment vertical="center" wrapText="1"/>
    </xf>
    <xf numFmtId="168" fontId="3" fillId="3" borderId="0" xfId="0" applyNumberFormat="1" applyFont="1" applyFill="1" applyBorder="1" applyProtection="1"/>
    <xf numFmtId="168" fontId="3" fillId="3" borderId="6" xfId="0" applyNumberFormat="1" applyFont="1" applyFill="1" applyBorder="1" applyProtection="1"/>
    <xf numFmtId="0" fontId="3" fillId="3" borderId="7" xfId="0" applyFont="1" applyFill="1" applyBorder="1" applyAlignment="1" applyProtection="1">
      <alignment horizontal="left" wrapText="1" readingOrder="1"/>
    </xf>
    <xf numFmtId="168" fontId="3" fillId="3" borderId="8" xfId="0" applyNumberFormat="1" applyFont="1" applyFill="1" applyBorder="1" applyProtection="1"/>
    <xf numFmtId="0" fontId="0" fillId="0" borderId="8" xfId="0" applyFont="1" applyBorder="1" applyProtection="1"/>
    <xf numFmtId="168" fontId="3" fillId="3" borderId="9" xfId="0" applyNumberFormat="1" applyFont="1" applyFill="1" applyBorder="1" applyProtection="1"/>
    <xf numFmtId="0" fontId="3" fillId="0" borderId="0" xfId="0" applyFont="1" applyAlignment="1" applyProtection="1"/>
    <xf numFmtId="0" fontId="3" fillId="5" borderId="0" xfId="0" applyFont="1" applyFill="1" applyBorder="1" applyProtection="1"/>
    <xf numFmtId="0" fontId="3" fillId="0" borderId="0" xfId="0" applyFont="1" applyBorder="1" applyAlignment="1" applyProtection="1">
      <alignment horizontal="center"/>
    </xf>
    <xf numFmtId="0" fontId="0" fillId="0" borderId="3" xfId="0" applyFont="1" applyFill="1" applyBorder="1" applyAlignment="1" applyProtection="1">
      <alignment horizontal="center" vertical="center" wrapText="1"/>
    </xf>
    <xf numFmtId="0" fontId="3" fillId="5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vertical="center" wrapText="1"/>
    </xf>
    <xf numFmtId="0" fontId="0" fillId="0" borderId="0" xfId="0" applyFont="1" applyFill="1" applyBorder="1" applyAlignment="1" applyProtection="1">
      <alignment horizontal="center" vertical="center" wrapText="1"/>
    </xf>
    <xf numFmtId="0" fontId="0" fillId="8" borderId="6" xfId="0" applyFont="1" applyFill="1" applyBorder="1" applyAlignment="1" applyProtection="1">
      <alignment horizontal="center"/>
    </xf>
    <xf numFmtId="0" fontId="2" fillId="2" borderId="0" xfId="3" applyFont="1" applyFill="1" applyBorder="1" applyAlignment="1" applyProtection="1">
      <alignment horizontal="center" vertical="center" wrapText="1"/>
    </xf>
    <xf numFmtId="0" fontId="2" fillId="2" borderId="0" xfId="3" applyFont="1" applyFill="1" applyBorder="1" applyAlignment="1" applyProtection="1">
      <alignment horizontal="center" vertical="center"/>
    </xf>
    <xf numFmtId="0" fontId="2" fillId="2" borderId="6" xfId="3" applyFont="1" applyFill="1" applyBorder="1" applyAlignment="1" applyProtection="1">
      <alignment horizontal="center" vertical="center" wrapText="1"/>
    </xf>
    <xf numFmtId="0" fontId="4" fillId="0" borderId="0" xfId="3" applyFont="1" applyFill="1" applyBorder="1" applyAlignment="1" applyProtection="1">
      <alignment vertical="center"/>
    </xf>
    <xf numFmtId="164" fontId="4" fillId="0" borderId="0" xfId="3" applyNumberFormat="1" applyFont="1" applyFill="1" applyBorder="1" applyAlignment="1" applyProtection="1">
      <alignment vertical="center"/>
    </xf>
    <xf numFmtId="0" fontId="4" fillId="0" borderId="5" xfId="3" applyFont="1" applyFill="1" applyBorder="1" applyAlignment="1" applyProtection="1">
      <alignment vertical="center"/>
    </xf>
    <xf numFmtId="164" fontId="4" fillId="0" borderId="6" xfId="3" applyNumberFormat="1" applyFont="1" applyFill="1" applyBorder="1" applyAlignment="1" applyProtection="1">
      <alignment vertical="center"/>
    </xf>
    <xf numFmtId="43" fontId="5" fillId="0" borderId="0" xfId="1" applyFont="1" applyBorder="1" applyProtection="1"/>
    <xf numFmtId="43" fontId="5" fillId="0" borderId="5" xfId="1" applyFont="1" applyBorder="1" applyProtection="1"/>
    <xf numFmtId="165" fontId="5" fillId="0" borderId="0" xfId="0" applyNumberFormat="1" applyFont="1" applyFill="1" applyBorder="1" applyProtection="1"/>
    <xf numFmtId="165" fontId="5" fillId="0" borderId="6" xfId="0" applyNumberFormat="1" applyFont="1" applyFill="1" applyBorder="1" applyProtection="1"/>
    <xf numFmtId="0" fontId="0" fillId="6" borderId="5" xfId="0" applyFont="1" applyFill="1" applyBorder="1" applyProtection="1"/>
    <xf numFmtId="0" fontId="4" fillId="4" borderId="0" xfId="3" applyFont="1" applyFill="1" applyBorder="1" applyAlignment="1" applyProtection="1">
      <alignment vertical="center"/>
    </xf>
    <xf numFmtId="165" fontId="4" fillId="4" borderId="0" xfId="3" applyNumberFormat="1" applyFont="1" applyFill="1" applyBorder="1" applyAlignment="1" applyProtection="1">
      <alignment vertical="center"/>
    </xf>
    <xf numFmtId="0" fontId="4" fillId="4" borderId="5" xfId="3" applyFont="1" applyFill="1" applyBorder="1" applyAlignment="1" applyProtection="1">
      <alignment vertical="center"/>
    </xf>
    <xf numFmtId="165" fontId="4" fillId="4" borderId="6" xfId="3" applyNumberFormat="1" applyFont="1" applyFill="1" applyBorder="1" applyAlignment="1" applyProtection="1">
      <alignment vertical="center"/>
    </xf>
    <xf numFmtId="0" fontId="5" fillId="0" borderId="0" xfId="3" applyFont="1" applyBorder="1" applyAlignment="1" applyProtection="1">
      <alignment vertical="center"/>
    </xf>
    <xf numFmtId="0" fontId="5" fillId="0" borderId="5" xfId="3" applyFont="1" applyBorder="1" applyAlignment="1" applyProtection="1">
      <alignment vertical="center"/>
    </xf>
    <xf numFmtId="0" fontId="5" fillId="0" borderId="0" xfId="3" applyFont="1" applyFill="1" applyBorder="1" applyAlignment="1" applyProtection="1">
      <alignment vertical="center"/>
    </xf>
    <xf numFmtId="0" fontId="4" fillId="0" borderId="0" xfId="3" applyFont="1" applyBorder="1" applyAlignment="1" applyProtection="1">
      <alignment vertical="center"/>
    </xf>
    <xf numFmtId="0" fontId="4" fillId="0" borderId="5" xfId="3" applyFont="1" applyBorder="1" applyAlignment="1" applyProtection="1">
      <alignment vertical="center"/>
    </xf>
    <xf numFmtId="166" fontId="5" fillId="5" borderId="0" xfId="2" applyNumberFormat="1" applyFont="1" applyFill="1" applyBorder="1" applyAlignment="1" applyProtection="1">
      <alignment vertical="center"/>
    </xf>
    <xf numFmtId="0" fontId="0" fillId="0" borderId="0" xfId="3" applyFont="1" applyBorder="1" applyProtection="1"/>
    <xf numFmtId="166" fontId="5" fillId="5" borderId="0" xfId="2" applyNumberFormat="1" applyFont="1" applyFill="1" applyBorder="1" applyProtection="1"/>
    <xf numFmtId="0" fontId="0" fillId="0" borderId="5" xfId="3" applyFont="1" applyBorder="1" applyProtection="1"/>
    <xf numFmtId="165" fontId="5" fillId="0" borderId="0" xfId="3" applyNumberFormat="1" applyFont="1" applyFill="1" applyBorder="1" applyAlignment="1" applyProtection="1">
      <alignment vertical="center"/>
    </xf>
    <xf numFmtId="164" fontId="4" fillId="0" borderId="0" xfId="3" applyNumberFormat="1" applyFont="1" applyBorder="1" applyAlignment="1" applyProtection="1">
      <alignment vertical="center"/>
    </xf>
    <xf numFmtId="164" fontId="4" fillId="0" borderId="6" xfId="3" applyNumberFormat="1" applyFont="1" applyBorder="1" applyAlignment="1" applyProtection="1">
      <alignment vertical="center"/>
    </xf>
    <xf numFmtId="165" fontId="5" fillId="0" borderId="0" xfId="0" applyNumberFormat="1" applyFont="1" applyBorder="1" applyProtection="1"/>
    <xf numFmtId="165" fontId="5" fillId="0" borderId="6" xfId="0" applyNumberFormat="1" applyFont="1" applyBorder="1" applyProtection="1"/>
    <xf numFmtId="0" fontId="3" fillId="0" borderId="0" xfId="0" applyFont="1" applyBorder="1" applyProtection="1"/>
    <xf numFmtId="165" fontId="5" fillId="5" borderId="0" xfId="0" applyNumberFormat="1" applyFont="1" applyFill="1" applyBorder="1" applyProtection="1"/>
    <xf numFmtId="164" fontId="5" fillId="0" borderId="0" xfId="3" applyNumberFormat="1" applyFont="1" applyBorder="1" applyAlignment="1" applyProtection="1">
      <alignment vertical="center"/>
    </xf>
    <xf numFmtId="164" fontId="5" fillId="0" borderId="6" xfId="3" applyNumberFormat="1" applyFont="1" applyBorder="1" applyAlignment="1" applyProtection="1">
      <alignment vertical="center"/>
    </xf>
    <xf numFmtId="165" fontId="4" fillId="0" borderId="0" xfId="3" applyNumberFormat="1" applyFont="1" applyFill="1" applyBorder="1" applyAlignment="1" applyProtection="1">
      <alignment vertical="center"/>
    </xf>
    <xf numFmtId="166" fontId="4" fillId="0" borderId="0" xfId="4" applyNumberFormat="1" applyFont="1" applyFill="1" applyBorder="1" applyAlignment="1" applyProtection="1">
      <alignment vertical="center"/>
    </xf>
    <xf numFmtId="166" fontId="4" fillId="0" borderId="6" xfId="4" applyNumberFormat="1" applyFont="1" applyFill="1" applyBorder="1" applyAlignment="1" applyProtection="1">
      <alignment vertical="center"/>
    </xf>
    <xf numFmtId="0" fontId="0" fillId="5" borderId="0" xfId="0" applyFont="1" applyFill="1" applyBorder="1" applyProtection="1"/>
    <xf numFmtId="166" fontId="0" fillId="0" borderId="0" xfId="2" applyNumberFormat="1" applyFont="1" applyBorder="1" applyProtection="1"/>
    <xf numFmtId="166" fontId="0" fillId="0" borderId="6" xfId="2" applyNumberFormat="1" applyFont="1" applyBorder="1" applyProtection="1"/>
    <xf numFmtId="165" fontId="5" fillId="5" borderId="1" xfId="0" applyNumberFormat="1" applyFont="1" applyFill="1" applyBorder="1" applyProtection="1"/>
    <xf numFmtId="166" fontId="0" fillId="0" borderId="8" xfId="2" applyNumberFormat="1" applyFont="1" applyBorder="1" applyProtection="1"/>
    <xf numFmtId="166" fontId="0" fillId="0" borderId="9" xfId="2" applyNumberFormat="1" applyFont="1" applyBorder="1" applyProtection="1"/>
    <xf numFmtId="167" fontId="0" fillId="5" borderId="1" xfId="0" applyNumberFormat="1" applyFont="1" applyFill="1" applyBorder="1" applyProtection="1"/>
    <xf numFmtId="9" fontId="0" fillId="5" borderId="0" xfId="2" applyFont="1" applyFill="1" applyBorder="1" applyProtection="1"/>
    <xf numFmtId="9" fontId="0" fillId="5" borderId="1" xfId="2" applyFont="1" applyFill="1" applyBorder="1" applyProtection="1"/>
    <xf numFmtId="0" fontId="0" fillId="0" borderId="9" xfId="0" applyFont="1" applyBorder="1" applyProtection="1"/>
    <xf numFmtId="0" fontId="6" fillId="10" borderId="0" xfId="0" applyFont="1" applyFill="1" applyAlignment="1" applyProtection="1"/>
    <xf numFmtId="0" fontId="0" fillId="0" borderId="0" xfId="0" applyProtection="1"/>
    <xf numFmtId="0" fontId="0" fillId="0" borderId="0" xfId="0" applyFont="1" applyFill="1" applyAlignment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2" fillId="2" borderId="2" xfId="3" applyFont="1" applyFill="1" applyBorder="1" applyAlignment="1" applyProtection="1">
      <alignment vertical="center"/>
    </xf>
    <xf numFmtId="0" fontId="2" fillId="2" borderId="3" xfId="3" applyFont="1" applyFill="1" applyBorder="1" applyAlignment="1" applyProtection="1">
      <alignment vertical="center"/>
    </xf>
    <xf numFmtId="0" fontId="2" fillId="2" borderId="4" xfId="3" applyFont="1" applyFill="1" applyBorder="1" applyAlignment="1" applyProtection="1">
      <alignment vertical="center"/>
    </xf>
    <xf numFmtId="0" fontId="4" fillId="0" borderId="6" xfId="3" applyFont="1" applyFill="1" applyBorder="1" applyAlignment="1" applyProtection="1">
      <alignment vertical="center"/>
    </xf>
    <xf numFmtId="0" fontId="5" fillId="0" borderId="6" xfId="3" applyFont="1" applyFill="1" applyBorder="1" applyAlignment="1" applyProtection="1">
      <alignment vertical="center"/>
    </xf>
    <xf numFmtId="9" fontId="0" fillId="0" borderId="0" xfId="2" applyFont="1" applyProtection="1"/>
    <xf numFmtId="0" fontId="5" fillId="0" borderId="6" xfId="3" applyFont="1" applyBorder="1" applyAlignment="1" applyProtection="1">
      <alignment vertical="center"/>
    </xf>
    <xf numFmtId="0" fontId="4" fillId="0" borderId="6" xfId="3" applyFont="1" applyBorder="1" applyAlignment="1" applyProtection="1">
      <alignment vertical="center"/>
    </xf>
    <xf numFmtId="9" fontId="7" fillId="0" borderId="0" xfId="2" applyFont="1" applyBorder="1" applyAlignment="1" applyProtection="1">
      <alignment vertical="center"/>
    </xf>
    <xf numFmtId="9" fontId="7" fillId="0" borderId="6" xfId="2" applyFont="1" applyBorder="1" applyAlignment="1" applyProtection="1">
      <alignment vertical="center"/>
    </xf>
    <xf numFmtId="0" fontId="8" fillId="7" borderId="11" xfId="0" applyFont="1" applyFill="1" applyBorder="1" applyAlignment="1" applyProtection="1">
      <alignment vertical="center" wrapText="1"/>
    </xf>
    <xf numFmtId="0" fontId="8" fillId="0" borderId="3" xfId="0" applyFont="1" applyFill="1" applyBorder="1" applyAlignment="1" applyProtection="1">
      <alignment vertical="center"/>
    </xf>
    <xf numFmtId="0" fontId="8" fillId="0" borderId="4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 wrapText="1"/>
    </xf>
    <xf numFmtId="0" fontId="8" fillId="7" borderId="2" xfId="0" applyFont="1" applyFill="1" applyBorder="1" applyAlignment="1" applyProtection="1">
      <alignment vertical="center" wrapText="1"/>
    </xf>
    <xf numFmtId="0" fontId="3" fillId="9" borderId="7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6" fillId="5" borderId="0" xfId="0" applyFont="1" applyFill="1" applyAlignment="1" applyProtection="1">
      <alignment horizontal="left"/>
    </xf>
    <xf numFmtId="0" fontId="0" fillId="9" borderId="0" xfId="0" applyFont="1" applyFill="1" applyBorder="1" applyAlignment="1" applyProtection="1">
      <alignment horizontal="center" vertical="center" wrapText="1"/>
    </xf>
    <xf numFmtId="165" fontId="4" fillId="0" borderId="0" xfId="0" applyNumberFormat="1" applyFont="1" applyFill="1" applyBorder="1" applyAlignment="1" applyProtection="1">
      <alignment horizontal="center"/>
    </xf>
    <xf numFmtId="0" fontId="0" fillId="8" borderId="0" xfId="0" applyFont="1" applyFill="1" applyBorder="1" applyAlignment="1" applyProtection="1">
      <alignment horizontal="center"/>
    </xf>
    <xf numFmtId="0" fontId="0" fillId="8" borderId="6" xfId="0" applyFont="1" applyFill="1" applyBorder="1" applyAlignment="1" applyProtection="1">
      <alignment horizontal="center"/>
    </xf>
    <xf numFmtId="0" fontId="8" fillId="7" borderId="2" xfId="0" applyFont="1" applyFill="1" applyBorder="1" applyAlignment="1" applyProtection="1">
      <alignment horizontal="left" vertical="center" wrapText="1"/>
    </xf>
    <xf numFmtId="0" fontId="8" fillId="7" borderId="3" xfId="0" applyFont="1" applyFill="1" applyBorder="1" applyAlignment="1" applyProtection="1">
      <alignment horizontal="left" vertical="center" wrapText="1"/>
    </xf>
    <xf numFmtId="0" fontId="8" fillId="7" borderId="11" xfId="0" applyFont="1" applyFill="1" applyBorder="1" applyAlignment="1" applyProtection="1">
      <alignment horizontal="left" vertical="center" wrapText="1"/>
    </xf>
    <xf numFmtId="0" fontId="8" fillId="7" borderId="12" xfId="0" applyFont="1" applyFill="1" applyBorder="1" applyAlignment="1" applyProtection="1">
      <alignment horizontal="left" vertical="center" wrapText="1"/>
    </xf>
  </cellXfs>
  <cellStyles count="5">
    <cellStyle name="Comma" xfId="1" builtinId="3"/>
    <cellStyle name="Normal" xfId="0" builtinId="0"/>
    <cellStyle name="Normal 2" xfId="3" xr:uid="{A07FD19F-0CD5-45B1-BE18-8F56456E0394}"/>
    <cellStyle name="Percent" xfId="2" builtinId="5"/>
    <cellStyle name="Percent 2" xfId="4" xr:uid="{B44909A0-B1F0-4652-8E82-6DE7FD22A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38100</xdr:rowOff>
    </xdr:from>
    <xdr:to>
      <xdr:col>4</xdr:col>
      <xdr:colOff>737847</xdr:colOff>
      <xdr:row>2</xdr:row>
      <xdr:rowOff>580957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91B5E45-D3F9-4DB4-82BF-DD5979567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6650" y="457200"/>
          <a:ext cx="2728572" cy="5428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2028825</xdr:colOff>
      <xdr:row>10</xdr:row>
      <xdr:rowOff>114300</xdr:rowOff>
    </xdr:from>
    <xdr:to>
      <xdr:col>1</xdr:col>
      <xdr:colOff>2316825</xdr:colOff>
      <xdr:row>10</xdr:row>
      <xdr:rowOff>114300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3F867B07-753C-4CCF-84D8-901FAA410F6C}"/>
            </a:ext>
          </a:extLst>
        </xdr:cNvPr>
        <xdr:cNvCxnSpPr/>
      </xdr:nvCxnSpPr>
      <xdr:spPr>
        <a:xfrm>
          <a:off x="2219325" y="26765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14</xdr:row>
      <xdr:rowOff>114300</xdr:rowOff>
    </xdr:from>
    <xdr:to>
      <xdr:col>1</xdr:col>
      <xdr:colOff>2316825</xdr:colOff>
      <xdr:row>14</xdr:row>
      <xdr:rowOff>114300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30A254DE-19A3-4ECF-9054-22EEE7013DBE}"/>
            </a:ext>
          </a:extLst>
        </xdr:cNvPr>
        <xdr:cNvCxnSpPr/>
      </xdr:nvCxnSpPr>
      <xdr:spPr>
        <a:xfrm>
          <a:off x="2219325" y="34385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15</xdr:row>
      <xdr:rowOff>114300</xdr:rowOff>
    </xdr:from>
    <xdr:to>
      <xdr:col>1</xdr:col>
      <xdr:colOff>2316825</xdr:colOff>
      <xdr:row>15</xdr:row>
      <xdr:rowOff>114300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5875E5D9-620E-4B63-B397-ACC04A42264F}"/>
            </a:ext>
          </a:extLst>
        </xdr:cNvPr>
        <xdr:cNvCxnSpPr/>
      </xdr:nvCxnSpPr>
      <xdr:spPr>
        <a:xfrm>
          <a:off x="2219325" y="36290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16</xdr:row>
      <xdr:rowOff>114300</xdr:rowOff>
    </xdr:from>
    <xdr:to>
      <xdr:col>1</xdr:col>
      <xdr:colOff>2316825</xdr:colOff>
      <xdr:row>16</xdr:row>
      <xdr:rowOff>114300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96930E38-9BA2-4C4E-8AF7-4AEF25C2542A}"/>
            </a:ext>
          </a:extLst>
        </xdr:cNvPr>
        <xdr:cNvCxnSpPr/>
      </xdr:nvCxnSpPr>
      <xdr:spPr>
        <a:xfrm>
          <a:off x="2219325" y="38195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21</xdr:row>
      <xdr:rowOff>114300</xdr:rowOff>
    </xdr:from>
    <xdr:to>
      <xdr:col>1</xdr:col>
      <xdr:colOff>2316825</xdr:colOff>
      <xdr:row>21</xdr:row>
      <xdr:rowOff>114300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0BC3597B-EA37-4E6F-9A02-F4EAFF56638F}"/>
            </a:ext>
          </a:extLst>
        </xdr:cNvPr>
        <xdr:cNvCxnSpPr/>
      </xdr:nvCxnSpPr>
      <xdr:spPr>
        <a:xfrm>
          <a:off x="2219325" y="47720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22</xdr:row>
      <xdr:rowOff>114300</xdr:rowOff>
    </xdr:from>
    <xdr:to>
      <xdr:col>1</xdr:col>
      <xdr:colOff>2316825</xdr:colOff>
      <xdr:row>22</xdr:row>
      <xdr:rowOff>114300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2491658D-F9DD-4C39-B0F2-731C41628940}"/>
            </a:ext>
          </a:extLst>
        </xdr:cNvPr>
        <xdr:cNvCxnSpPr/>
      </xdr:nvCxnSpPr>
      <xdr:spPr>
        <a:xfrm>
          <a:off x="2219325" y="49625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23</xdr:row>
      <xdr:rowOff>114300</xdr:rowOff>
    </xdr:from>
    <xdr:to>
      <xdr:col>1</xdr:col>
      <xdr:colOff>2316825</xdr:colOff>
      <xdr:row>23</xdr:row>
      <xdr:rowOff>114300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410ECC92-9F95-430F-95A8-53481DDAFA3F}"/>
            </a:ext>
          </a:extLst>
        </xdr:cNvPr>
        <xdr:cNvCxnSpPr/>
      </xdr:nvCxnSpPr>
      <xdr:spPr>
        <a:xfrm>
          <a:off x="2219325" y="51530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24</xdr:row>
      <xdr:rowOff>114300</xdr:rowOff>
    </xdr:from>
    <xdr:to>
      <xdr:col>1</xdr:col>
      <xdr:colOff>2316825</xdr:colOff>
      <xdr:row>24</xdr:row>
      <xdr:rowOff>114300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61D8FE3-82B1-4022-A658-B0469A1D2D40}"/>
            </a:ext>
          </a:extLst>
        </xdr:cNvPr>
        <xdr:cNvCxnSpPr/>
      </xdr:nvCxnSpPr>
      <xdr:spPr>
        <a:xfrm>
          <a:off x="2219325" y="53435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25</xdr:row>
      <xdr:rowOff>114300</xdr:rowOff>
    </xdr:from>
    <xdr:to>
      <xdr:col>1</xdr:col>
      <xdr:colOff>2316825</xdr:colOff>
      <xdr:row>25</xdr:row>
      <xdr:rowOff>114300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502DD4A0-33E5-4FAD-BC38-7C1EAA38B67B}"/>
            </a:ext>
          </a:extLst>
        </xdr:cNvPr>
        <xdr:cNvCxnSpPr/>
      </xdr:nvCxnSpPr>
      <xdr:spPr>
        <a:xfrm>
          <a:off x="2219325" y="55340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31</xdr:row>
      <xdr:rowOff>114300</xdr:rowOff>
    </xdr:from>
    <xdr:to>
      <xdr:col>1</xdr:col>
      <xdr:colOff>2316825</xdr:colOff>
      <xdr:row>31</xdr:row>
      <xdr:rowOff>114300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6C7C3D0F-2EF3-4EDE-B0AC-2C73429F387B}"/>
            </a:ext>
          </a:extLst>
        </xdr:cNvPr>
        <xdr:cNvCxnSpPr/>
      </xdr:nvCxnSpPr>
      <xdr:spPr>
        <a:xfrm>
          <a:off x="2219325" y="66770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32</xdr:row>
      <xdr:rowOff>114300</xdr:rowOff>
    </xdr:from>
    <xdr:to>
      <xdr:col>1</xdr:col>
      <xdr:colOff>2316825</xdr:colOff>
      <xdr:row>32</xdr:row>
      <xdr:rowOff>114300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D6109A54-BFFA-46B9-A7EF-589573374E18}"/>
            </a:ext>
          </a:extLst>
        </xdr:cNvPr>
        <xdr:cNvCxnSpPr/>
      </xdr:nvCxnSpPr>
      <xdr:spPr>
        <a:xfrm>
          <a:off x="2219325" y="68675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33</xdr:row>
      <xdr:rowOff>114300</xdr:rowOff>
    </xdr:from>
    <xdr:to>
      <xdr:col>1</xdr:col>
      <xdr:colOff>2316825</xdr:colOff>
      <xdr:row>33</xdr:row>
      <xdr:rowOff>114300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2B957C18-FD31-427F-AB99-EE303708A96F}"/>
            </a:ext>
          </a:extLst>
        </xdr:cNvPr>
        <xdr:cNvCxnSpPr/>
      </xdr:nvCxnSpPr>
      <xdr:spPr>
        <a:xfrm>
          <a:off x="2219325" y="70580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17</xdr:row>
      <xdr:rowOff>114300</xdr:rowOff>
    </xdr:from>
    <xdr:to>
      <xdr:col>1</xdr:col>
      <xdr:colOff>2316825</xdr:colOff>
      <xdr:row>17</xdr:row>
      <xdr:rowOff>114300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285BEAD0-2ED4-4E90-8A5E-E3FC1DB10071}"/>
            </a:ext>
          </a:extLst>
        </xdr:cNvPr>
        <xdr:cNvCxnSpPr/>
      </xdr:nvCxnSpPr>
      <xdr:spPr>
        <a:xfrm>
          <a:off x="2219325" y="40100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2028825</xdr:colOff>
      <xdr:row>17</xdr:row>
      <xdr:rowOff>114300</xdr:rowOff>
    </xdr:from>
    <xdr:to>
      <xdr:col>1</xdr:col>
      <xdr:colOff>2316825</xdr:colOff>
      <xdr:row>17</xdr:row>
      <xdr:rowOff>114300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3AC06285-A2B5-481E-9078-F525B977362F}"/>
            </a:ext>
          </a:extLst>
        </xdr:cNvPr>
        <xdr:cNvCxnSpPr/>
      </xdr:nvCxnSpPr>
      <xdr:spPr>
        <a:xfrm>
          <a:off x="2219325" y="3248025"/>
          <a:ext cx="288000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104775</xdr:colOff>
      <xdr:row>2</xdr:row>
      <xdr:rowOff>38100</xdr:rowOff>
    </xdr:from>
    <xdr:to>
      <xdr:col>7</xdr:col>
      <xdr:colOff>61572</xdr:colOff>
      <xdr:row>2</xdr:row>
      <xdr:rowOff>580957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ADB9F3DB-9455-4898-BD67-075B08EE2A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457200"/>
          <a:ext cx="2728572" cy="5428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2</xdr:row>
      <xdr:rowOff>76200</xdr:rowOff>
    </xdr:from>
    <xdr:to>
      <xdr:col>6</xdr:col>
      <xdr:colOff>461622</xdr:colOff>
      <xdr:row>2</xdr:row>
      <xdr:rowOff>619057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9BB125-A39F-4783-88B3-21D5342FA3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28950" y="495300"/>
          <a:ext cx="2728572" cy="5428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142907</xdr:colOff>
      <xdr:row>2</xdr:row>
      <xdr:rowOff>47636</xdr:rowOff>
    </xdr:from>
    <xdr:to>
      <xdr:col>6</xdr:col>
      <xdr:colOff>137804</xdr:colOff>
      <xdr:row>2</xdr:row>
      <xdr:rowOff>590493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DD832A-F04A-4F75-A164-C7B534D42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38682" y="466736"/>
          <a:ext cx="2728572" cy="542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8AF2-51F1-496E-95F8-32093ECBEC27}">
  <sheetPr>
    <tabColor theme="1"/>
  </sheetPr>
  <dimension ref="B1:L30"/>
  <sheetViews>
    <sheetView showGridLines="0" tabSelected="1" zoomScaleNormal="100" workbookViewId="0"/>
  </sheetViews>
  <sheetFormatPr defaultRowHeight="15" x14ac:dyDescent="0.25"/>
  <cols>
    <col min="1" max="1" width="4.7109375" customWidth="1"/>
  </cols>
  <sheetData>
    <row r="1" spans="2:12" ht="15.75" thickBot="1" x14ac:dyDescent="0.3"/>
    <row r="2" spans="2:12" x14ac:dyDescent="0.25">
      <c r="B2" s="6" t="s">
        <v>65</v>
      </c>
      <c r="C2" s="7"/>
      <c r="D2" s="7"/>
      <c r="E2" s="7"/>
      <c r="F2" s="7"/>
      <c r="G2" s="7"/>
      <c r="H2" s="7"/>
      <c r="I2" s="7"/>
      <c r="J2" s="7"/>
      <c r="K2" s="7"/>
      <c r="L2" s="8"/>
    </row>
    <row r="3" spans="2:12" x14ac:dyDescent="0.25">
      <c r="B3" s="9" t="s">
        <v>102</v>
      </c>
      <c r="C3" s="5"/>
      <c r="D3" s="5"/>
      <c r="E3" s="5"/>
      <c r="F3" s="5"/>
      <c r="G3" s="5"/>
      <c r="H3" s="5"/>
      <c r="I3" s="5"/>
      <c r="J3" s="5"/>
      <c r="K3" s="5"/>
      <c r="L3" s="10"/>
    </row>
    <row r="4" spans="2:12" x14ac:dyDescent="0.25">
      <c r="B4" s="9" t="s">
        <v>66</v>
      </c>
      <c r="C4" s="5"/>
      <c r="D4" s="5"/>
      <c r="E4" s="5"/>
      <c r="F4" s="5"/>
      <c r="G4" s="5"/>
      <c r="H4" s="5"/>
      <c r="I4" s="5"/>
      <c r="J4" s="5"/>
      <c r="K4" s="5"/>
      <c r="L4" s="10"/>
    </row>
    <row r="5" spans="2:12" x14ac:dyDescent="0.25">
      <c r="B5" s="9" t="s">
        <v>67</v>
      </c>
      <c r="C5" s="5"/>
      <c r="D5" s="5"/>
      <c r="E5" s="5"/>
      <c r="F5" s="5"/>
      <c r="G5" s="5"/>
      <c r="H5" s="5"/>
      <c r="I5" s="5"/>
      <c r="J5" s="5"/>
      <c r="K5" s="5"/>
      <c r="L5" s="10"/>
    </row>
    <row r="6" spans="2:12" x14ac:dyDescent="0.25">
      <c r="B6" s="9" t="s">
        <v>97</v>
      </c>
      <c r="C6" s="5"/>
      <c r="D6" s="5"/>
      <c r="E6" s="5"/>
      <c r="F6" s="5"/>
      <c r="G6" s="5"/>
      <c r="H6" s="5"/>
      <c r="I6" s="5"/>
      <c r="J6" s="5"/>
      <c r="K6" s="5"/>
      <c r="L6" s="10"/>
    </row>
    <row r="7" spans="2:12" x14ac:dyDescent="0.25">
      <c r="B7" s="9" t="s">
        <v>98</v>
      </c>
      <c r="C7" s="5"/>
      <c r="D7" s="5"/>
      <c r="E7" s="5"/>
      <c r="F7" s="5"/>
      <c r="G7" s="5"/>
      <c r="H7" s="5"/>
      <c r="I7" s="5"/>
      <c r="J7" s="5"/>
      <c r="K7" s="5"/>
      <c r="L7" s="10"/>
    </row>
    <row r="8" spans="2:12" x14ac:dyDescent="0.25">
      <c r="B8" s="9"/>
      <c r="C8" s="5"/>
      <c r="D8" s="5"/>
      <c r="E8" s="5"/>
      <c r="F8" s="5"/>
      <c r="G8" s="5"/>
      <c r="H8" s="5"/>
      <c r="I8" s="5"/>
      <c r="J8" s="5"/>
      <c r="K8" s="5"/>
      <c r="L8" s="10"/>
    </row>
    <row r="9" spans="2:12" x14ac:dyDescent="0.25">
      <c r="B9" s="11" t="s">
        <v>68</v>
      </c>
      <c r="C9" s="5"/>
      <c r="D9" s="5"/>
      <c r="E9" s="5"/>
      <c r="F9" s="5"/>
      <c r="G9" s="5"/>
      <c r="H9" s="5"/>
      <c r="I9" s="5"/>
      <c r="J9" s="5"/>
      <c r="K9" s="5"/>
      <c r="L9" s="10"/>
    </row>
    <row r="10" spans="2:12" x14ac:dyDescent="0.25">
      <c r="B10" s="9" t="s">
        <v>69</v>
      </c>
      <c r="C10" s="5"/>
      <c r="D10" s="5"/>
      <c r="E10" s="5"/>
      <c r="F10" s="5"/>
      <c r="G10" s="5"/>
      <c r="H10" s="5"/>
      <c r="I10" s="5"/>
      <c r="J10" s="5"/>
      <c r="K10" s="5"/>
      <c r="L10" s="10"/>
    </row>
    <row r="11" spans="2:12" x14ac:dyDescent="0.25">
      <c r="B11" s="9" t="s">
        <v>70</v>
      </c>
      <c r="C11" s="5"/>
      <c r="D11" s="5"/>
      <c r="E11" s="5"/>
      <c r="F11" s="5"/>
      <c r="G11" s="5"/>
      <c r="H11" s="5"/>
      <c r="I11" s="5"/>
      <c r="J11" s="5"/>
      <c r="K11" s="5"/>
      <c r="L11" s="10"/>
    </row>
    <row r="12" spans="2:12" x14ac:dyDescent="0.25">
      <c r="B12" s="9" t="s">
        <v>72</v>
      </c>
      <c r="C12" s="5"/>
      <c r="D12" s="5"/>
      <c r="E12" s="5"/>
      <c r="F12" s="5"/>
      <c r="G12" s="5"/>
      <c r="H12" s="5"/>
      <c r="I12" s="5"/>
      <c r="J12" s="5"/>
      <c r="K12" s="5"/>
      <c r="L12" s="10"/>
    </row>
    <row r="13" spans="2:12" x14ac:dyDescent="0.25">
      <c r="B13" s="9"/>
      <c r="C13" s="5"/>
      <c r="D13" s="5"/>
      <c r="E13" s="5"/>
      <c r="F13" s="5"/>
      <c r="G13" s="5"/>
      <c r="H13" s="5"/>
      <c r="I13" s="5"/>
      <c r="J13" s="5"/>
      <c r="K13" s="5"/>
      <c r="L13" s="10"/>
    </row>
    <row r="14" spans="2:12" x14ac:dyDescent="0.25">
      <c r="B14" s="11" t="s">
        <v>73</v>
      </c>
      <c r="C14" s="5"/>
      <c r="D14" s="5"/>
      <c r="E14" s="5"/>
      <c r="F14" s="5"/>
      <c r="G14" s="5"/>
      <c r="H14" s="5"/>
      <c r="I14" s="5"/>
      <c r="J14" s="5"/>
      <c r="K14" s="5"/>
      <c r="L14" s="10"/>
    </row>
    <row r="15" spans="2:12" x14ac:dyDescent="0.25">
      <c r="B15" s="9" t="s">
        <v>69</v>
      </c>
      <c r="C15" s="5"/>
      <c r="D15" s="5"/>
      <c r="E15" s="5"/>
      <c r="F15" s="5"/>
      <c r="G15" s="5"/>
      <c r="H15" s="5"/>
      <c r="I15" s="5"/>
      <c r="J15" s="5"/>
      <c r="K15" s="5"/>
      <c r="L15" s="10"/>
    </row>
    <row r="16" spans="2:12" x14ac:dyDescent="0.25">
      <c r="B16" s="9" t="s">
        <v>99</v>
      </c>
      <c r="C16" s="5"/>
      <c r="D16" s="5"/>
      <c r="E16" s="5"/>
      <c r="F16" s="5"/>
      <c r="G16" s="5"/>
      <c r="H16" s="5"/>
      <c r="I16" s="5"/>
      <c r="J16" s="5"/>
      <c r="K16" s="5"/>
      <c r="L16" s="10"/>
    </row>
    <row r="17" spans="2:12" x14ac:dyDescent="0.25">
      <c r="B17" s="9" t="s">
        <v>74</v>
      </c>
      <c r="C17" s="5"/>
      <c r="D17" s="5"/>
      <c r="E17" s="5"/>
      <c r="F17" s="5"/>
      <c r="G17" s="5"/>
      <c r="H17" s="5"/>
      <c r="I17" s="5"/>
      <c r="J17" s="5"/>
      <c r="K17" s="5"/>
      <c r="L17" s="10"/>
    </row>
    <row r="18" spans="2:12" x14ac:dyDescent="0.25">
      <c r="B18" s="9"/>
      <c r="C18" s="5"/>
      <c r="D18" s="5"/>
      <c r="E18" s="5"/>
      <c r="F18" s="5"/>
      <c r="G18" s="5"/>
      <c r="H18" s="5"/>
      <c r="I18" s="5"/>
      <c r="J18" s="5"/>
      <c r="K18" s="5"/>
      <c r="L18" s="10"/>
    </row>
    <row r="19" spans="2:12" x14ac:dyDescent="0.25">
      <c r="B19" s="11" t="s">
        <v>96</v>
      </c>
      <c r="C19" s="5"/>
      <c r="D19" s="5"/>
      <c r="E19" s="5"/>
      <c r="F19" s="5"/>
      <c r="G19" s="5"/>
      <c r="H19" s="5"/>
      <c r="I19" s="5"/>
      <c r="J19" s="5"/>
      <c r="K19" s="5"/>
      <c r="L19" s="10"/>
    </row>
    <row r="20" spans="2:12" x14ac:dyDescent="0.25">
      <c r="B20" s="9" t="s">
        <v>69</v>
      </c>
      <c r="C20" s="5"/>
      <c r="D20" s="5"/>
      <c r="E20" s="5"/>
      <c r="F20" s="5"/>
      <c r="G20" s="5"/>
      <c r="H20" s="5"/>
      <c r="I20" s="5"/>
      <c r="J20" s="5"/>
      <c r="K20" s="5"/>
      <c r="L20" s="10"/>
    </row>
    <row r="21" spans="2:12" x14ac:dyDescent="0.25">
      <c r="B21" s="9" t="s">
        <v>75</v>
      </c>
      <c r="C21" s="5"/>
      <c r="D21" s="5"/>
      <c r="E21" s="5"/>
      <c r="F21" s="5"/>
      <c r="G21" s="5"/>
      <c r="H21" s="5"/>
      <c r="I21" s="5"/>
      <c r="J21" s="5"/>
      <c r="K21" s="5"/>
      <c r="L21" s="10"/>
    </row>
    <row r="22" spans="2:12" x14ac:dyDescent="0.25">
      <c r="B22" s="9" t="s">
        <v>76</v>
      </c>
      <c r="C22" s="5"/>
      <c r="D22" s="5"/>
      <c r="E22" s="5"/>
      <c r="F22" s="5"/>
      <c r="G22" s="5"/>
      <c r="H22" s="5"/>
      <c r="I22" s="5"/>
      <c r="J22" s="5"/>
      <c r="K22" s="5"/>
      <c r="L22" s="10"/>
    </row>
    <row r="23" spans="2:12" x14ac:dyDescent="0.25">
      <c r="B23" s="9" t="s">
        <v>100</v>
      </c>
      <c r="C23" s="5"/>
      <c r="D23" s="5"/>
      <c r="E23" s="5"/>
      <c r="F23" s="5"/>
      <c r="G23" s="5"/>
      <c r="H23" s="5"/>
      <c r="I23" s="5"/>
      <c r="J23" s="5"/>
      <c r="K23" s="5"/>
      <c r="L23" s="10"/>
    </row>
    <row r="24" spans="2:12" x14ac:dyDescent="0.25">
      <c r="B24" s="9"/>
      <c r="C24" s="5"/>
      <c r="D24" s="5"/>
      <c r="E24" s="5"/>
      <c r="F24" s="5"/>
      <c r="G24" s="5"/>
      <c r="H24" s="5"/>
      <c r="I24" s="5"/>
      <c r="J24" s="5"/>
      <c r="K24" s="5"/>
      <c r="L24" s="10"/>
    </row>
    <row r="25" spans="2:12" s="4" customFormat="1" x14ac:dyDescent="0.25">
      <c r="B25" s="11" t="s">
        <v>77</v>
      </c>
      <c r="C25" s="5"/>
      <c r="D25" s="5"/>
      <c r="E25" s="5"/>
      <c r="F25" s="5"/>
      <c r="G25" s="5"/>
      <c r="H25" s="5"/>
      <c r="I25" s="5"/>
      <c r="J25" s="5"/>
      <c r="K25" s="5"/>
      <c r="L25" s="10"/>
    </row>
    <row r="26" spans="2:12" x14ac:dyDescent="0.25">
      <c r="B26" s="9" t="s">
        <v>69</v>
      </c>
      <c r="C26" s="5"/>
      <c r="D26" s="5"/>
      <c r="E26" s="5"/>
      <c r="F26" s="5"/>
      <c r="G26" s="5"/>
      <c r="H26" s="5"/>
      <c r="I26" s="5"/>
      <c r="J26" s="5"/>
      <c r="K26" s="5"/>
      <c r="L26" s="10"/>
    </row>
    <row r="27" spans="2:12" x14ac:dyDescent="0.25">
      <c r="B27" s="9" t="s">
        <v>78</v>
      </c>
      <c r="C27" s="5"/>
      <c r="D27" s="5"/>
      <c r="E27" s="5"/>
      <c r="F27" s="5"/>
      <c r="G27" s="5"/>
      <c r="H27" s="5"/>
      <c r="I27" s="5"/>
      <c r="J27" s="5"/>
      <c r="K27" s="5"/>
      <c r="L27" s="10"/>
    </row>
    <row r="28" spans="2:12" x14ac:dyDescent="0.25">
      <c r="B28" s="9" t="s">
        <v>79</v>
      </c>
      <c r="C28" s="5"/>
      <c r="D28" s="5"/>
      <c r="E28" s="5"/>
      <c r="F28" s="5"/>
      <c r="G28" s="5"/>
      <c r="H28" s="5"/>
      <c r="I28" s="5"/>
      <c r="J28" s="5"/>
      <c r="K28" s="5"/>
      <c r="L28" s="10"/>
    </row>
    <row r="29" spans="2:12" x14ac:dyDescent="0.25">
      <c r="B29" s="9"/>
      <c r="C29" s="5"/>
      <c r="D29" s="5"/>
      <c r="E29" s="5"/>
      <c r="F29" s="5"/>
      <c r="G29" s="5"/>
      <c r="H29" s="5"/>
      <c r="I29" s="5"/>
      <c r="J29" s="5"/>
      <c r="K29" s="5"/>
      <c r="L29" s="10"/>
    </row>
    <row r="30" spans="2:12" ht="15.75" thickBot="1" x14ac:dyDescent="0.3">
      <c r="B30" s="145" t="s">
        <v>101</v>
      </c>
      <c r="C30" s="146"/>
      <c r="D30" s="146"/>
      <c r="E30" s="146"/>
      <c r="F30" s="146"/>
      <c r="G30" s="146"/>
      <c r="H30" s="146"/>
      <c r="I30" s="146"/>
      <c r="J30" s="146"/>
      <c r="K30" s="146"/>
      <c r="L30" s="147"/>
    </row>
  </sheetData>
  <mergeCells count="1">
    <mergeCell ref="B30:L30"/>
  </mergeCells>
  <pageMargins left="0.7" right="0.7" top="0.75" bottom="0.75" header="0.3" footer="0.3"/>
  <pageSetup paperSize="9" scale="86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9FA32-9D36-492F-8279-E2DFD8F0D442}">
  <sheetPr>
    <tabColor theme="5" tint="0.59999389629810485"/>
    <pageSetUpPr fitToPage="1"/>
  </sheetPr>
  <dimension ref="B1:I46"/>
  <sheetViews>
    <sheetView showGridLines="0" zoomScaleNormal="100" workbookViewId="0"/>
  </sheetViews>
  <sheetFormatPr defaultRowHeight="15" x14ac:dyDescent="0.25"/>
  <cols>
    <col min="1" max="1" width="2.140625" customWidth="1"/>
    <col min="2" max="2" width="52.5703125" customWidth="1"/>
    <col min="3" max="5" width="15.140625" customWidth="1"/>
    <col min="6" max="9" width="10.28515625" style="1" customWidth="1"/>
  </cols>
  <sheetData>
    <row r="1" spans="2:9" s="124" customFormat="1" ht="17.25" x14ac:dyDescent="0.3">
      <c r="B1" s="12" t="s">
        <v>85</v>
      </c>
      <c r="C1" s="12"/>
      <c r="D1" s="123"/>
      <c r="F1" s="15"/>
      <c r="G1" s="15"/>
      <c r="H1" s="15"/>
      <c r="I1" s="15"/>
    </row>
    <row r="2" spans="2:9" s="124" customFormat="1" ht="15.75" thickBot="1" x14ac:dyDescent="0.3">
      <c r="F2" s="15"/>
      <c r="G2" s="125"/>
      <c r="H2" s="125"/>
      <c r="I2" s="125"/>
    </row>
    <row r="3" spans="2:9" s="124" customFormat="1" ht="48.75" customHeight="1" thickBot="1" x14ac:dyDescent="0.3">
      <c r="B3" s="140" t="s">
        <v>134</v>
      </c>
      <c r="C3" s="143"/>
      <c r="D3" s="141"/>
      <c r="E3" s="142"/>
      <c r="F3" s="15"/>
      <c r="G3" s="15"/>
      <c r="H3" s="15"/>
      <c r="I3" s="15"/>
    </row>
    <row r="4" spans="2:9" s="124" customFormat="1" x14ac:dyDescent="0.25">
      <c r="B4" s="44" t="s">
        <v>110</v>
      </c>
      <c r="C4" s="69" t="s">
        <v>104</v>
      </c>
      <c r="D4" s="18"/>
      <c r="E4" s="126"/>
      <c r="F4" s="15"/>
      <c r="G4" s="15"/>
      <c r="H4" s="15"/>
      <c r="I4" s="15"/>
    </row>
    <row r="5" spans="2:9" s="124" customFormat="1" x14ac:dyDescent="0.25">
      <c r="B5" s="16" t="s">
        <v>71</v>
      </c>
      <c r="C5" s="69">
        <v>2017</v>
      </c>
      <c r="D5" s="18"/>
      <c r="E5" s="126"/>
      <c r="F5" s="15"/>
      <c r="G5" s="15"/>
      <c r="H5" s="15"/>
      <c r="I5" s="15"/>
    </row>
    <row r="6" spans="2:9" s="124" customFormat="1" ht="15.75" thickBot="1" x14ac:dyDescent="0.3">
      <c r="B6" s="127"/>
      <c r="C6" s="128"/>
      <c r="D6" s="128"/>
      <c r="E6" s="129"/>
      <c r="F6" s="15"/>
      <c r="G6" s="15"/>
      <c r="H6" s="15"/>
      <c r="I6" s="15"/>
    </row>
    <row r="7" spans="2:9" s="124" customFormat="1" x14ac:dyDescent="0.25">
      <c r="B7" s="130" t="str">
        <f>C4</f>
        <v>Restaurant ABC</v>
      </c>
      <c r="C7" s="131">
        <f>C5</f>
        <v>2017</v>
      </c>
      <c r="D7" s="131">
        <f>C7+1</f>
        <v>2018</v>
      </c>
      <c r="E7" s="132">
        <f>D7+1</f>
        <v>2019</v>
      </c>
      <c r="F7" s="15"/>
      <c r="G7" s="15"/>
      <c r="H7" s="15"/>
      <c r="I7" s="15"/>
    </row>
    <row r="8" spans="2:9" s="124" customFormat="1" x14ac:dyDescent="0.25">
      <c r="B8" s="81" t="s">
        <v>0</v>
      </c>
      <c r="C8" s="79"/>
      <c r="D8" s="79"/>
      <c r="E8" s="133"/>
      <c r="F8" s="15"/>
      <c r="G8" s="15"/>
      <c r="H8" s="15"/>
      <c r="I8" s="15"/>
    </row>
    <row r="9" spans="2:9" s="124" customFormat="1" x14ac:dyDescent="0.25">
      <c r="B9" s="84" t="s">
        <v>10</v>
      </c>
      <c r="C9" s="32">
        <v>600000</v>
      </c>
      <c r="D9" s="32">
        <v>650000</v>
      </c>
      <c r="E9" s="33">
        <v>660000</v>
      </c>
      <c r="F9" s="15"/>
      <c r="G9" s="30"/>
      <c r="H9" s="15"/>
      <c r="I9" s="15"/>
    </row>
    <row r="10" spans="2:9" s="124" customFormat="1" x14ac:dyDescent="0.25">
      <c r="B10" s="84" t="s">
        <v>11</v>
      </c>
      <c r="C10" s="32">
        <v>250000</v>
      </c>
      <c r="D10" s="32">
        <v>250000</v>
      </c>
      <c r="E10" s="33">
        <v>375000</v>
      </c>
      <c r="F10" s="15"/>
      <c r="G10" s="30"/>
      <c r="H10" s="15"/>
      <c r="I10" s="15"/>
    </row>
    <row r="11" spans="2:9" s="124" customFormat="1" x14ac:dyDescent="0.25">
      <c r="B11" s="84" t="s">
        <v>12</v>
      </c>
      <c r="C11" s="32">
        <v>10000</v>
      </c>
      <c r="D11" s="32">
        <v>10000</v>
      </c>
      <c r="E11" s="33">
        <v>10000</v>
      </c>
      <c r="F11" s="15"/>
      <c r="G11" s="30"/>
      <c r="H11" s="15"/>
      <c r="I11" s="15"/>
    </row>
    <row r="12" spans="2:9" s="124" customFormat="1" x14ac:dyDescent="0.25">
      <c r="B12" s="90" t="s">
        <v>1</v>
      </c>
      <c r="C12" s="89">
        <f>SUM(C9:C11)</f>
        <v>860000</v>
      </c>
      <c r="D12" s="89">
        <f>SUM(D9:D11)</f>
        <v>910000</v>
      </c>
      <c r="E12" s="91">
        <f>SUM(E9:E11)</f>
        <v>1045000</v>
      </c>
      <c r="F12" s="15"/>
      <c r="G12" s="15"/>
      <c r="H12" s="15"/>
      <c r="I12" s="15"/>
    </row>
    <row r="13" spans="2:9" s="124" customFormat="1" x14ac:dyDescent="0.25">
      <c r="B13" s="93"/>
      <c r="C13" s="94"/>
      <c r="D13" s="94"/>
      <c r="E13" s="134"/>
      <c r="F13" s="15"/>
      <c r="G13" s="135"/>
      <c r="H13" s="15"/>
      <c r="I13" s="15"/>
    </row>
    <row r="14" spans="2:9" s="124" customFormat="1" x14ac:dyDescent="0.25">
      <c r="B14" s="96" t="s">
        <v>131</v>
      </c>
      <c r="C14" s="94"/>
      <c r="D14" s="94"/>
      <c r="E14" s="134"/>
      <c r="F14" s="15"/>
      <c r="G14" s="15"/>
      <c r="H14" s="15"/>
      <c r="I14" s="15"/>
    </row>
    <row r="15" spans="2:9" s="124" customFormat="1" x14ac:dyDescent="0.25">
      <c r="B15" s="93" t="s">
        <v>13</v>
      </c>
      <c r="C15" s="32">
        <f>(C9+C10)*0.3</f>
        <v>255000</v>
      </c>
      <c r="D15" s="32">
        <f>(D9+D10)*0.3</f>
        <v>270000</v>
      </c>
      <c r="E15" s="33">
        <f>(E9+E10)*0.3</f>
        <v>310500</v>
      </c>
      <c r="F15" s="15"/>
      <c r="G15" s="15"/>
      <c r="H15" s="15"/>
      <c r="I15" s="15"/>
    </row>
    <row r="16" spans="2:9" s="124" customFormat="1" x14ac:dyDescent="0.25">
      <c r="B16" s="93" t="s">
        <v>106</v>
      </c>
      <c r="C16" s="32">
        <f>C9*0.32</f>
        <v>192000</v>
      </c>
      <c r="D16" s="32">
        <f t="shared" ref="D16:E16" si="0">D9*0.32</f>
        <v>208000</v>
      </c>
      <c r="E16" s="33">
        <f t="shared" si="0"/>
        <v>211200</v>
      </c>
      <c r="F16" s="15"/>
      <c r="G16" s="15"/>
      <c r="H16" s="15"/>
      <c r="I16" s="15"/>
    </row>
    <row r="17" spans="2:9" s="124" customFormat="1" x14ac:dyDescent="0.25">
      <c r="B17" s="93" t="s">
        <v>107</v>
      </c>
      <c r="C17" s="32">
        <f>C10*0.29</f>
        <v>72500</v>
      </c>
      <c r="D17" s="32">
        <f t="shared" ref="D17:E17" si="1">D10*0.29</f>
        <v>72500</v>
      </c>
      <c r="E17" s="33">
        <f t="shared" si="1"/>
        <v>108749.99999999999</v>
      </c>
      <c r="F17" s="15"/>
      <c r="G17" s="15"/>
      <c r="H17" s="15"/>
      <c r="I17" s="15"/>
    </row>
    <row r="18" spans="2:9" s="124" customFormat="1" x14ac:dyDescent="0.25">
      <c r="B18" s="100" t="s">
        <v>14</v>
      </c>
      <c r="C18" s="32">
        <f>(C10+C9)*0.05</f>
        <v>42500</v>
      </c>
      <c r="D18" s="32">
        <f>(D10+D9)*0.05</f>
        <v>45000</v>
      </c>
      <c r="E18" s="33">
        <f>(E10+E9)*0.05</f>
        <v>51750</v>
      </c>
      <c r="F18" s="15"/>
      <c r="G18" s="15"/>
      <c r="H18" s="15"/>
      <c r="I18" s="15"/>
    </row>
    <row r="19" spans="2:9" s="124" customFormat="1" x14ac:dyDescent="0.25">
      <c r="B19" s="90" t="s">
        <v>15</v>
      </c>
      <c r="C19" s="89">
        <f>SUM(C15:C18)</f>
        <v>562000</v>
      </c>
      <c r="D19" s="89">
        <f>SUM(D15:D18)</f>
        <v>595500</v>
      </c>
      <c r="E19" s="91">
        <f>SUM(E15:E18)</f>
        <v>682200</v>
      </c>
      <c r="F19" s="15"/>
      <c r="G19" s="30"/>
      <c r="H19" s="15"/>
      <c r="I19" s="15"/>
    </row>
    <row r="20" spans="2:9" s="124" customFormat="1" x14ac:dyDescent="0.25">
      <c r="B20" s="93"/>
      <c r="C20" s="92"/>
      <c r="D20" s="92"/>
      <c r="E20" s="136"/>
      <c r="F20" s="15"/>
      <c r="G20" s="15"/>
      <c r="H20" s="15"/>
      <c r="I20" s="15"/>
    </row>
    <row r="21" spans="2:9" s="124" customFormat="1" x14ac:dyDescent="0.25">
      <c r="B21" s="96" t="s">
        <v>16</v>
      </c>
      <c r="C21" s="95"/>
      <c r="D21" s="95"/>
      <c r="E21" s="137"/>
      <c r="F21" s="15"/>
      <c r="G21" s="15"/>
      <c r="H21" s="15"/>
      <c r="I21" s="15"/>
    </row>
    <row r="22" spans="2:9" s="124" customFormat="1" x14ac:dyDescent="0.25">
      <c r="B22" s="93" t="s">
        <v>35</v>
      </c>
      <c r="C22" s="32">
        <f>C12*0.1</f>
        <v>86000</v>
      </c>
      <c r="D22" s="32">
        <f>D12*0.13</f>
        <v>118300</v>
      </c>
      <c r="E22" s="33">
        <f>E12*0.13</f>
        <v>135850</v>
      </c>
      <c r="F22" s="15"/>
      <c r="G22" s="15"/>
      <c r="H22" s="15"/>
      <c r="I22" s="15"/>
    </row>
    <row r="23" spans="2:9" s="124" customFormat="1" x14ac:dyDescent="0.25">
      <c r="B23" s="100" t="s">
        <v>2</v>
      </c>
      <c r="C23" s="32">
        <f>C12*0.02</f>
        <v>17200</v>
      </c>
      <c r="D23" s="32">
        <f>D12*0.02</f>
        <v>18200</v>
      </c>
      <c r="E23" s="33">
        <f>E12*0.02</f>
        <v>20900</v>
      </c>
      <c r="F23" s="15"/>
      <c r="G23" s="15"/>
      <c r="H23" s="15"/>
      <c r="I23" s="15"/>
    </row>
    <row r="24" spans="2:9" s="124" customFormat="1" x14ac:dyDescent="0.25">
      <c r="B24" s="16" t="s">
        <v>3</v>
      </c>
      <c r="C24" s="32">
        <f>C12*0.03</f>
        <v>25800</v>
      </c>
      <c r="D24" s="32">
        <f>D12*0.03</f>
        <v>27300</v>
      </c>
      <c r="E24" s="33">
        <f>E12*0.03</f>
        <v>31350</v>
      </c>
      <c r="F24" s="15"/>
      <c r="G24" s="15"/>
      <c r="H24" s="15"/>
      <c r="I24" s="15"/>
    </row>
    <row r="25" spans="2:9" s="124" customFormat="1" x14ac:dyDescent="0.25">
      <c r="B25" s="16" t="s">
        <v>4</v>
      </c>
      <c r="C25" s="32">
        <f>C12*0.03</f>
        <v>25800</v>
      </c>
      <c r="D25" s="32">
        <f>D12*0.03</f>
        <v>27300</v>
      </c>
      <c r="E25" s="33">
        <f>E12*0.03</f>
        <v>31350</v>
      </c>
      <c r="F25" s="15"/>
      <c r="G25" s="15"/>
      <c r="H25" s="15"/>
      <c r="I25" s="15"/>
    </row>
    <row r="26" spans="2:9" s="124" customFormat="1" x14ac:dyDescent="0.25">
      <c r="B26" s="16" t="s">
        <v>5</v>
      </c>
      <c r="C26" s="32">
        <f>C12*0.03</f>
        <v>25800</v>
      </c>
      <c r="D26" s="32">
        <f>D12*0.05</f>
        <v>45500</v>
      </c>
      <c r="E26" s="33">
        <f>E12*0.05</f>
        <v>52250</v>
      </c>
      <c r="F26" s="15"/>
      <c r="G26" s="15"/>
      <c r="H26" s="15"/>
      <c r="I26" s="15"/>
    </row>
    <row r="27" spans="2:9" s="124" customFormat="1" x14ac:dyDescent="0.25">
      <c r="B27" s="90" t="s">
        <v>17</v>
      </c>
      <c r="C27" s="89">
        <f t="shared" ref="C27:E27" si="2">SUM(C22:C26)</f>
        <v>180600</v>
      </c>
      <c r="D27" s="89">
        <f t="shared" si="2"/>
        <v>236600</v>
      </c>
      <c r="E27" s="91">
        <f t="shared" si="2"/>
        <v>271700</v>
      </c>
      <c r="F27" s="15"/>
      <c r="G27" s="15"/>
      <c r="H27" s="15"/>
      <c r="I27" s="15"/>
    </row>
    <row r="28" spans="2:9" s="124" customFormat="1" x14ac:dyDescent="0.25">
      <c r="B28" s="16"/>
      <c r="C28" s="18"/>
      <c r="D28" s="18"/>
      <c r="E28" s="19"/>
      <c r="F28" s="15"/>
      <c r="G28" s="15"/>
      <c r="H28" s="15"/>
      <c r="I28" s="15"/>
    </row>
    <row r="29" spans="2:9" s="124" customFormat="1" x14ac:dyDescent="0.25">
      <c r="B29" s="90" t="s">
        <v>19</v>
      </c>
      <c r="C29" s="89">
        <f>C12-C19-C27</f>
        <v>117400</v>
      </c>
      <c r="D29" s="89">
        <f>D12-D19-D27</f>
        <v>77900</v>
      </c>
      <c r="E29" s="91">
        <f>E12-E19-E27</f>
        <v>91100</v>
      </c>
      <c r="F29" s="15"/>
      <c r="G29" s="15"/>
      <c r="H29" s="15"/>
      <c r="I29" s="15"/>
    </row>
    <row r="30" spans="2:9" s="124" customFormat="1" x14ac:dyDescent="0.25">
      <c r="B30" s="16"/>
      <c r="C30" s="18"/>
      <c r="D30" s="18"/>
      <c r="E30" s="19"/>
      <c r="F30" s="15"/>
      <c r="G30" s="15"/>
      <c r="H30" s="15"/>
      <c r="I30" s="15"/>
    </row>
    <row r="31" spans="2:9" s="124" customFormat="1" x14ac:dyDescent="0.25">
      <c r="B31" s="27" t="s">
        <v>18</v>
      </c>
      <c r="C31" s="18"/>
      <c r="D31" s="18"/>
      <c r="E31" s="19"/>
      <c r="F31" s="15"/>
      <c r="G31" s="15"/>
      <c r="H31" s="15"/>
      <c r="I31" s="15"/>
    </row>
    <row r="32" spans="2:9" s="124" customFormat="1" x14ac:dyDescent="0.25">
      <c r="B32" s="16" t="s">
        <v>21</v>
      </c>
      <c r="C32" s="32">
        <v>0</v>
      </c>
      <c r="D32" s="32">
        <v>0</v>
      </c>
      <c r="E32" s="33">
        <v>0</v>
      </c>
      <c r="F32" s="15"/>
      <c r="G32" s="15"/>
      <c r="H32" s="15"/>
      <c r="I32" s="15"/>
    </row>
    <row r="33" spans="2:9" s="124" customFormat="1" x14ac:dyDescent="0.25">
      <c r="B33" s="16" t="s">
        <v>22</v>
      </c>
      <c r="C33" s="32">
        <v>35000</v>
      </c>
      <c r="D33" s="32">
        <v>35000</v>
      </c>
      <c r="E33" s="33">
        <v>35000</v>
      </c>
      <c r="F33" s="15"/>
      <c r="G33" s="15"/>
      <c r="H33" s="15"/>
      <c r="I33" s="15"/>
    </row>
    <row r="34" spans="2:9" s="124" customFormat="1" x14ac:dyDescent="0.25">
      <c r="B34" s="16" t="s">
        <v>23</v>
      </c>
      <c r="C34" s="32">
        <v>25000</v>
      </c>
      <c r="D34" s="32">
        <v>25000</v>
      </c>
      <c r="E34" s="33">
        <v>25000</v>
      </c>
      <c r="F34" s="15"/>
      <c r="G34" s="15"/>
      <c r="H34" s="15"/>
      <c r="I34" s="15"/>
    </row>
    <row r="35" spans="2:9" s="124" customFormat="1" x14ac:dyDescent="0.25">
      <c r="B35" s="90" t="s">
        <v>24</v>
      </c>
      <c r="C35" s="89">
        <f t="shared" ref="C35:E35" si="3">SUM(C32:C34)</f>
        <v>60000</v>
      </c>
      <c r="D35" s="89">
        <f t="shared" si="3"/>
        <v>60000</v>
      </c>
      <c r="E35" s="91">
        <f t="shared" si="3"/>
        <v>60000</v>
      </c>
      <c r="F35" s="15"/>
      <c r="G35" s="15"/>
      <c r="H35" s="15"/>
      <c r="I35" s="15"/>
    </row>
    <row r="36" spans="2:9" s="124" customFormat="1" x14ac:dyDescent="0.25">
      <c r="B36" s="93"/>
      <c r="C36" s="92"/>
      <c r="D36" s="92"/>
      <c r="E36" s="136"/>
      <c r="F36" s="15"/>
      <c r="G36" s="15"/>
      <c r="H36" s="15"/>
      <c r="I36" s="15"/>
    </row>
    <row r="37" spans="2:9" s="124" customFormat="1" x14ac:dyDescent="0.25">
      <c r="B37" s="90" t="s">
        <v>6</v>
      </c>
      <c r="C37" s="89">
        <f t="shared" ref="C37:E37" si="4">C29-C35</f>
        <v>57400</v>
      </c>
      <c r="D37" s="89">
        <f t="shared" si="4"/>
        <v>17900</v>
      </c>
      <c r="E37" s="91">
        <f t="shared" si="4"/>
        <v>31100</v>
      </c>
      <c r="F37" s="15"/>
      <c r="G37" s="15"/>
      <c r="H37" s="15"/>
      <c r="I37" s="15"/>
    </row>
    <row r="38" spans="2:9" s="124" customFormat="1" x14ac:dyDescent="0.25">
      <c r="B38" s="96" t="s">
        <v>7</v>
      </c>
      <c r="C38" s="138">
        <f>C37/C12</f>
        <v>6.6744186046511625E-2</v>
      </c>
      <c r="D38" s="138">
        <f>D37/D12</f>
        <v>1.9670329670329671E-2</v>
      </c>
      <c r="E38" s="139">
        <f>E37/E12</f>
        <v>2.9760765550239234E-2</v>
      </c>
      <c r="F38" s="15"/>
      <c r="G38" s="15"/>
      <c r="H38" s="15"/>
      <c r="I38" s="15"/>
    </row>
    <row r="39" spans="2:9" s="124" customFormat="1" x14ac:dyDescent="0.25">
      <c r="B39" s="16"/>
      <c r="C39" s="18"/>
      <c r="D39" s="18"/>
      <c r="E39" s="19"/>
      <c r="F39" s="15"/>
      <c r="G39" s="15"/>
      <c r="H39" s="15"/>
      <c r="I39" s="15"/>
    </row>
    <row r="40" spans="2:9" s="124" customFormat="1" x14ac:dyDescent="0.25">
      <c r="B40" s="48" t="s">
        <v>33</v>
      </c>
      <c r="C40" s="25">
        <f>C7</f>
        <v>2017</v>
      </c>
      <c r="D40" s="25">
        <f>D7</f>
        <v>2018</v>
      </c>
      <c r="E40" s="26">
        <f>E7</f>
        <v>2019</v>
      </c>
      <c r="F40" s="15"/>
      <c r="G40" s="15"/>
      <c r="H40" s="15"/>
      <c r="I40" s="15"/>
    </row>
    <row r="41" spans="2:9" s="124" customFormat="1" x14ac:dyDescent="0.25">
      <c r="B41" s="16" t="s">
        <v>34</v>
      </c>
      <c r="C41" s="39">
        <f>C15+C22</f>
        <v>341000</v>
      </c>
      <c r="D41" s="39">
        <f t="shared" ref="D41:E41" si="5">D15+D22</f>
        <v>388300</v>
      </c>
      <c r="E41" s="40">
        <f t="shared" si="5"/>
        <v>446350</v>
      </c>
      <c r="F41" s="15"/>
      <c r="G41" s="15"/>
      <c r="H41" s="15"/>
      <c r="I41" s="15"/>
    </row>
    <row r="42" spans="2:9" s="124" customFormat="1" x14ac:dyDescent="0.25">
      <c r="B42" s="16" t="s">
        <v>36</v>
      </c>
      <c r="C42" s="114">
        <f>C41/C12</f>
        <v>0.39651162790697675</v>
      </c>
      <c r="D42" s="114">
        <f>D41/D12</f>
        <v>0.42670329670329671</v>
      </c>
      <c r="E42" s="115">
        <f>E41/E12</f>
        <v>0.4271291866028708</v>
      </c>
      <c r="F42" s="15"/>
      <c r="G42" s="15"/>
      <c r="H42" s="15"/>
      <c r="I42" s="15"/>
    </row>
    <row r="43" spans="2:9" s="124" customFormat="1" x14ac:dyDescent="0.25">
      <c r="B43" s="16" t="s">
        <v>37</v>
      </c>
      <c r="C43" s="114">
        <f>((C9+C10)-(C16+C17))/(C9+C10)</f>
        <v>0.68882352941176472</v>
      </c>
      <c r="D43" s="114">
        <f t="shared" ref="D43:E43" si="6">((D9+D10)-(D16+D17))/(D9+D10)</f>
        <v>0.68833333333333335</v>
      </c>
      <c r="E43" s="115">
        <f t="shared" si="6"/>
        <v>0.69086956521739129</v>
      </c>
      <c r="F43" s="15"/>
      <c r="G43" s="15"/>
      <c r="H43" s="15"/>
      <c r="I43" s="15"/>
    </row>
    <row r="44" spans="2:9" s="124" customFormat="1" x14ac:dyDescent="0.25">
      <c r="B44" s="16" t="s">
        <v>132</v>
      </c>
      <c r="C44" s="114">
        <f>(C12-C19)/C12</f>
        <v>0.34651162790697676</v>
      </c>
      <c r="D44" s="114">
        <f>(D12-D19)/D12</f>
        <v>0.3456043956043956</v>
      </c>
      <c r="E44" s="115">
        <f>(E12-E19)/E12</f>
        <v>0.34717703349282297</v>
      </c>
      <c r="F44" s="15"/>
      <c r="G44" s="15"/>
      <c r="H44" s="15"/>
      <c r="I44" s="15"/>
    </row>
    <row r="45" spans="2:9" s="124" customFormat="1" x14ac:dyDescent="0.25">
      <c r="B45" s="16" t="s">
        <v>20</v>
      </c>
      <c r="C45" s="114">
        <f>C29/C12</f>
        <v>0.13651162790697674</v>
      </c>
      <c r="D45" s="114">
        <f>D29/D12</f>
        <v>8.5604395604395603E-2</v>
      </c>
      <c r="E45" s="115">
        <f>E29/E12</f>
        <v>8.7177033492822964E-2</v>
      </c>
      <c r="F45" s="15"/>
      <c r="G45" s="15"/>
      <c r="H45" s="15"/>
      <c r="I45" s="15"/>
    </row>
    <row r="46" spans="2:9" s="124" customFormat="1" ht="15.75" thickBot="1" x14ac:dyDescent="0.3">
      <c r="B46" s="41" t="s">
        <v>38</v>
      </c>
      <c r="C46" s="117">
        <f>C37/C12</f>
        <v>6.6744186046511625E-2</v>
      </c>
      <c r="D46" s="117">
        <f>D37/D12</f>
        <v>1.9670329670329671E-2</v>
      </c>
      <c r="E46" s="118">
        <f>E37/E12</f>
        <v>2.9760765550239234E-2</v>
      </c>
      <c r="F46" s="15"/>
      <c r="G46" s="15"/>
      <c r="H46" s="15"/>
      <c r="I46" s="15"/>
    </row>
  </sheetData>
  <sheetProtection selectLockedCells="1"/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B01F-D0BE-4E1E-951C-9D32CB212CDA}">
  <sheetPr>
    <tabColor theme="5" tint="0.59999389629810485"/>
    <pageSetUpPr fitToPage="1"/>
  </sheetPr>
  <dimension ref="A1:S70"/>
  <sheetViews>
    <sheetView showGridLines="0" zoomScaleNormal="100" workbookViewId="0"/>
  </sheetViews>
  <sheetFormatPr defaultRowHeight="15" outlineLevelCol="1" x14ac:dyDescent="0.25"/>
  <cols>
    <col min="1" max="1" width="2.85546875" style="1" customWidth="1"/>
    <col min="2" max="2" width="36.140625" style="1" customWidth="1"/>
    <col min="3" max="3" width="37.42578125" style="1" customWidth="1"/>
    <col min="4" max="4" width="11.140625" style="1" bestFit="1" customWidth="1"/>
    <col min="5" max="8" width="10.140625" style="1" bestFit="1" customWidth="1"/>
    <col min="9" max="9" width="4.7109375" style="1" customWidth="1"/>
    <col min="10" max="10" width="28.28515625" style="1" customWidth="1"/>
    <col min="11" max="13" width="11.5703125" style="1" customWidth="1" outlineLevel="1"/>
    <col min="14" max="14" width="2.85546875" style="1" customWidth="1" outlineLevel="1"/>
    <col min="15" max="19" width="11.28515625" style="1" customWidth="1"/>
    <col min="20" max="16384" width="9.140625" style="1"/>
  </cols>
  <sheetData>
    <row r="1" spans="1:19" s="15" customFormat="1" ht="17.25" x14ac:dyDescent="0.3">
      <c r="B1" s="148" t="s">
        <v>85</v>
      </c>
      <c r="C1" s="148"/>
    </row>
    <row r="2" spans="1:19" s="15" customFormat="1" ht="15.75" thickBot="1" x14ac:dyDescent="0.3">
      <c r="D2" s="68"/>
      <c r="E2" s="68"/>
      <c r="F2" s="68"/>
      <c r="G2" s="68"/>
      <c r="H2" s="68"/>
      <c r="I2" s="68"/>
    </row>
    <row r="3" spans="1:19" s="15" customFormat="1" ht="48.75" customHeight="1" thickBot="1" x14ac:dyDescent="0.3">
      <c r="B3" s="153" t="s">
        <v>135</v>
      </c>
      <c r="C3" s="154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2"/>
    </row>
    <row r="4" spans="1:19" s="15" customFormat="1" x14ac:dyDescent="0.25">
      <c r="B4" s="16" t="s">
        <v>8</v>
      </c>
      <c r="C4" s="69" t="s">
        <v>105</v>
      </c>
      <c r="D4" s="70"/>
      <c r="E4" s="70"/>
      <c r="F4" s="70"/>
      <c r="G4" s="70"/>
      <c r="H4" s="70"/>
      <c r="I4" s="70"/>
      <c r="J4" s="44"/>
      <c r="K4" s="71"/>
      <c r="L4" s="71"/>
      <c r="M4" s="71"/>
      <c r="N4" s="71"/>
      <c r="O4" s="22"/>
      <c r="P4" s="22"/>
      <c r="Q4" s="22"/>
      <c r="R4" s="22"/>
      <c r="S4" s="23"/>
    </row>
    <row r="5" spans="1:19" s="15" customFormat="1" ht="15" customHeight="1" x14ac:dyDescent="0.25">
      <c r="B5" s="16" t="s">
        <v>9</v>
      </c>
      <c r="C5" s="72">
        <v>2021</v>
      </c>
      <c r="D5" s="70"/>
      <c r="E5" s="70"/>
      <c r="F5" s="70"/>
      <c r="G5" s="70"/>
      <c r="H5" s="70"/>
      <c r="I5" s="70"/>
      <c r="J5" s="16"/>
      <c r="K5" s="73"/>
      <c r="L5" s="73"/>
      <c r="M5" s="73"/>
      <c r="N5" s="74"/>
      <c r="O5" s="18"/>
      <c r="P5" s="18"/>
      <c r="Q5" s="18"/>
      <c r="R5" s="18"/>
      <c r="S5" s="19"/>
    </row>
    <row r="6" spans="1:19" s="15" customFormat="1" x14ac:dyDescent="0.25">
      <c r="A6" s="36"/>
      <c r="B6" s="16"/>
      <c r="C6" s="70"/>
      <c r="D6" s="70"/>
      <c r="E6" s="70"/>
      <c r="F6" s="70"/>
      <c r="G6" s="70"/>
      <c r="H6" s="70"/>
      <c r="I6" s="18"/>
      <c r="J6" s="16" t="s">
        <v>93</v>
      </c>
      <c r="K6" s="149" t="s">
        <v>88</v>
      </c>
      <c r="L6" s="149"/>
      <c r="M6" s="149"/>
      <c r="N6" s="74"/>
      <c r="O6" s="151" t="s">
        <v>86</v>
      </c>
      <c r="P6" s="151"/>
      <c r="Q6" s="151"/>
      <c r="R6" s="151"/>
      <c r="S6" s="152"/>
    </row>
    <row r="7" spans="1:19" s="15" customFormat="1" x14ac:dyDescent="0.25">
      <c r="B7" s="16"/>
      <c r="C7" s="49" t="str">
        <f>C4</f>
        <v>RESTAURANT ABC</v>
      </c>
      <c r="D7" s="76">
        <f>C5</f>
        <v>2021</v>
      </c>
      <c r="E7" s="76">
        <f>D7+1</f>
        <v>2022</v>
      </c>
      <c r="F7" s="76">
        <f>E7+1</f>
        <v>2023</v>
      </c>
      <c r="G7" s="76">
        <f>F7+1</f>
        <v>2024</v>
      </c>
      <c r="H7" s="76">
        <f>G7+1</f>
        <v>2025</v>
      </c>
      <c r="I7" s="18"/>
      <c r="J7" s="48" t="str">
        <f>C4</f>
        <v>RESTAURANT ABC</v>
      </c>
      <c r="K7" s="77">
        <f>'Historic P&amp;L'!C7</f>
        <v>2017</v>
      </c>
      <c r="L7" s="77">
        <f>'Historic P&amp;L'!D7</f>
        <v>2018</v>
      </c>
      <c r="M7" s="77">
        <f>'Historic P&amp;L'!E7</f>
        <v>2019</v>
      </c>
      <c r="N7" s="77"/>
      <c r="O7" s="76">
        <f>C5</f>
        <v>2021</v>
      </c>
      <c r="P7" s="76">
        <f>O7+1</f>
        <v>2022</v>
      </c>
      <c r="Q7" s="76">
        <f>P7+1</f>
        <v>2023</v>
      </c>
      <c r="R7" s="76">
        <f>Q7+1</f>
        <v>2024</v>
      </c>
      <c r="S7" s="78">
        <f>R7+1</f>
        <v>2025</v>
      </c>
    </row>
    <row r="8" spans="1:19" s="15" customFormat="1" x14ac:dyDescent="0.25">
      <c r="B8" s="16"/>
      <c r="C8" s="79" t="s">
        <v>0</v>
      </c>
      <c r="D8" s="80"/>
      <c r="E8" s="80"/>
      <c r="F8" s="80"/>
      <c r="G8" s="80"/>
      <c r="H8" s="80"/>
      <c r="I8" s="18"/>
      <c r="J8" s="81" t="s">
        <v>0</v>
      </c>
      <c r="K8" s="79"/>
      <c r="L8" s="79"/>
      <c r="M8" s="79"/>
      <c r="N8" s="79"/>
      <c r="O8" s="80"/>
      <c r="P8" s="80"/>
      <c r="Q8" s="80"/>
      <c r="R8" s="80"/>
      <c r="S8" s="82"/>
    </row>
    <row r="9" spans="1:19" s="15" customFormat="1" x14ac:dyDescent="0.25">
      <c r="B9" s="16"/>
      <c r="C9" s="83" t="s">
        <v>10</v>
      </c>
      <c r="D9" s="150" t="s">
        <v>64</v>
      </c>
      <c r="E9" s="150"/>
      <c r="F9" s="150"/>
      <c r="G9" s="150"/>
      <c r="H9" s="150"/>
      <c r="I9" s="18"/>
      <c r="J9" s="84" t="s">
        <v>10</v>
      </c>
      <c r="K9" s="85">
        <f>'Historic P&amp;L'!C9</f>
        <v>600000</v>
      </c>
      <c r="L9" s="85">
        <f>'Historic P&amp;L'!D9</f>
        <v>650000</v>
      </c>
      <c r="M9" s="85">
        <f>'Historic P&amp;L'!E9</f>
        <v>660000</v>
      </c>
      <c r="N9" s="85"/>
      <c r="O9" s="85">
        <f>D45+D50+D55+D60</f>
        <v>924380</v>
      </c>
      <c r="P9" s="85">
        <f t="shared" ref="P9:S9" si="0">E45+E50+E55+E60</f>
        <v>976380</v>
      </c>
      <c r="Q9" s="85">
        <f t="shared" si="0"/>
        <v>1134460</v>
      </c>
      <c r="R9" s="85">
        <f t="shared" si="0"/>
        <v>1134460</v>
      </c>
      <c r="S9" s="86">
        <f t="shared" si="0"/>
        <v>1134460</v>
      </c>
    </row>
    <row r="10" spans="1:19" s="15" customFormat="1" x14ac:dyDescent="0.25">
      <c r="B10" s="16"/>
      <c r="C10" s="83" t="s">
        <v>11</v>
      </c>
      <c r="D10" s="150" t="s">
        <v>64</v>
      </c>
      <c r="E10" s="150"/>
      <c r="F10" s="150"/>
      <c r="G10" s="150"/>
      <c r="H10" s="150"/>
      <c r="I10" s="18"/>
      <c r="J10" s="84" t="s">
        <v>11</v>
      </c>
      <c r="K10" s="85">
        <f>'Historic P&amp;L'!C10</f>
        <v>250000</v>
      </c>
      <c r="L10" s="85">
        <f>'Historic P&amp;L'!D10</f>
        <v>250000</v>
      </c>
      <c r="M10" s="85">
        <f>'Historic P&amp;L'!E10</f>
        <v>375000</v>
      </c>
      <c r="N10" s="85"/>
      <c r="O10" s="85">
        <f>D67+D68+D69</f>
        <v>231805</v>
      </c>
      <c r="P10" s="85">
        <f t="shared" ref="P10:S10" si="1">E67+E68+E69</f>
        <v>250005</v>
      </c>
      <c r="Q10" s="85">
        <f t="shared" si="1"/>
        <v>279437</v>
      </c>
      <c r="R10" s="85">
        <f t="shared" si="1"/>
        <v>279437</v>
      </c>
      <c r="S10" s="86">
        <f t="shared" si="1"/>
        <v>279437</v>
      </c>
    </row>
    <row r="11" spans="1:19" s="15" customFormat="1" x14ac:dyDescent="0.25">
      <c r="B11" s="87" t="s">
        <v>111</v>
      </c>
      <c r="C11" s="83" t="s">
        <v>12</v>
      </c>
      <c r="D11" s="32">
        <v>10000</v>
      </c>
      <c r="E11" s="32">
        <v>11000</v>
      </c>
      <c r="F11" s="32">
        <v>12000</v>
      </c>
      <c r="G11" s="32">
        <v>12000</v>
      </c>
      <c r="H11" s="32">
        <v>12000</v>
      </c>
      <c r="I11" s="18"/>
      <c r="J11" s="84" t="s">
        <v>12</v>
      </c>
      <c r="K11" s="85">
        <f>'Historic P&amp;L'!C11</f>
        <v>10000</v>
      </c>
      <c r="L11" s="85">
        <f>'Historic P&amp;L'!D11</f>
        <v>10000</v>
      </c>
      <c r="M11" s="85">
        <f>'Historic P&amp;L'!E11</f>
        <v>10000</v>
      </c>
      <c r="N11" s="85"/>
      <c r="O11" s="85">
        <f>D11</f>
        <v>10000</v>
      </c>
      <c r="P11" s="85">
        <f t="shared" ref="P11:S11" si="2">E11</f>
        <v>11000</v>
      </c>
      <c r="Q11" s="85">
        <f t="shared" si="2"/>
        <v>12000</v>
      </c>
      <c r="R11" s="85">
        <f t="shared" si="2"/>
        <v>12000</v>
      </c>
      <c r="S11" s="86">
        <f t="shared" si="2"/>
        <v>12000</v>
      </c>
    </row>
    <row r="12" spans="1:19" s="15" customFormat="1" x14ac:dyDescent="0.25">
      <c r="B12" s="16"/>
      <c r="C12" s="88" t="s">
        <v>1</v>
      </c>
      <c r="D12" s="89"/>
      <c r="E12" s="89"/>
      <c r="F12" s="89"/>
      <c r="G12" s="89"/>
      <c r="H12" s="89"/>
      <c r="I12" s="18"/>
      <c r="J12" s="90" t="s">
        <v>1</v>
      </c>
      <c r="K12" s="89">
        <f>SUM(K9:K11)</f>
        <v>860000</v>
      </c>
      <c r="L12" s="89">
        <f>SUM(L9:L11)</f>
        <v>910000</v>
      </c>
      <c r="M12" s="89">
        <f>SUM(M9:M11)</f>
        <v>1045000</v>
      </c>
      <c r="N12" s="89"/>
      <c r="O12" s="89">
        <f>SUM(O9:O11)</f>
        <v>1166185</v>
      </c>
      <c r="P12" s="89">
        <f>SUM(P9:P11)</f>
        <v>1237385</v>
      </c>
      <c r="Q12" s="89">
        <f>SUM(Q9:Q11)</f>
        <v>1425897</v>
      </c>
      <c r="R12" s="89">
        <f>SUM(R9:R11)</f>
        <v>1425897</v>
      </c>
      <c r="S12" s="91">
        <f>SUM(S9:S11)</f>
        <v>1425897</v>
      </c>
    </row>
    <row r="13" spans="1:19" s="15" customFormat="1" x14ac:dyDescent="0.25">
      <c r="B13" s="16"/>
      <c r="C13" s="92"/>
      <c r="D13" s="28"/>
      <c r="E13" s="28"/>
      <c r="F13" s="28"/>
      <c r="G13" s="28"/>
      <c r="H13" s="28"/>
      <c r="I13" s="18"/>
      <c r="J13" s="93"/>
      <c r="K13" s="94"/>
      <c r="L13" s="94"/>
      <c r="M13" s="94"/>
      <c r="N13" s="94"/>
      <c r="O13" s="28"/>
      <c r="P13" s="28"/>
      <c r="Q13" s="28"/>
      <c r="R13" s="28"/>
      <c r="S13" s="29"/>
    </row>
    <row r="14" spans="1:19" s="15" customFormat="1" x14ac:dyDescent="0.25">
      <c r="B14" s="16"/>
      <c r="C14" s="95" t="s">
        <v>131</v>
      </c>
      <c r="D14" s="28"/>
      <c r="E14" s="28"/>
      <c r="F14" s="28"/>
      <c r="G14" s="28"/>
      <c r="H14" s="28"/>
      <c r="I14" s="18"/>
      <c r="J14" s="96" t="s">
        <v>131</v>
      </c>
      <c r="K14" s="94"/>
      <c r="L14" s="94"/>
      <c r="M14" s="94"/>
      <c r="N14" s="94"/>
      <c r="O14" s="28"/>
      <c r="P14" s="28"/>
      <c r="Q14" s="28"/>
      <c r="R14" s="28"/>
      <c r="S14" s="29"/>
    </row>
    <row r="15" spans="1:19" s="15" customFormat="1" x14ac:dyDescent="0.25">
      <c r="B15" s="87" t="s">
        <v>30</v>
      </c>
      <c r="C15" s="92" t="s">
        <v>13</v>
      </c>
      <c r="D15" s="97">
        <v>0.25</v>
      </c>
      <c r="E15" s="97">
        <v>0.28000000000000003</v>
      </c>
      <c r="F15" s="97">
        <v>0.28000000000000003</v>
      </c>
      <c r="G15" s="97">
        <v>0.28000000000000003</v>
      </c>
      <c r="H15" s="97">
        <v>0.28000000000000003</v>
      </c>
      <c r="I15" s="18"/>
      <c r="J15" s="93" t="s">
        <v>13</v>
      </c>
      <c r="K15" s="28">
        <f>'Historic P&amp;L'!C15</f>
        <v>255000</v>
      </c>
      <c r="L15" s="28">
        <f>'Historic P&amp;L'!D15</f>
        <v>270000</v>
      </c>
      <c r="M15" s="28">
        <f>'Historic P&amp;L'!E15</f>
        <v>310500</v>
      </c>
      <c r="N15" s="28"/>
      <c r="O15" s="28">
        <f>D15*(O9+O10)</f>
        <v>289046.25</v>
      </c>
      <c r="P15" s="28">
        <f>E15*(P9+P10)</f>
        <v>343387.80000000005</v>
      </c>
      <c r="Q15" s="28">
        <f>F15*(Q9+Q10)</f>
        <v>395891.16000000003</v>
      </c>
      <c r="R15" s="28">
        <f>G15*(R9+R10)</f>
        <v>395891.16000000003</v>
      </c>
      <c r="S15" s="29">
        <f>H15*(S9+S10)</f>
        <v>395891.16000000003</v>
      </c>
    </row>
    <row r="16" spans="1:19" s="15" customFormat="1" x14ac:dyDescent="0.25">
      <c r="B16" s="87" t="s">
        <v>108</v>
      </c>
      <c r="C16" s="92" t="s">
        <v>106</v>
      </c>
      <c r="D16" s="97">
        <v>0.32</v>
      </c>
      <c r="E16" s="97">
        <v>0.31</v>
      </c>
      <c r="F16" s="97">
        <v>0.31</v>
      </c>
      <c r="G16" s="97">
        <v>0.31</v>
      </c>
      <c r="H16" s="97">
        <v>0.31</v>
      </c>
      <c r="I16" s="18"/>
      <c r="J16" s="93" t="s">
        <v>106</v>
      </c>
      <c r="K16" s="28">
        <f>'Historic P&amp;L'!C16</f>
        <v>192000</v>
      </c>
      <c r="L16" s="28">
        <f>'Historic P&amp;L'!D16</f>
        <v>208000</v>
      </c>
      <c r="M16" s="28">
        <f>'Historic P&amp;L'!E16</f>
        <v>211200</v>
      </c>
      <c r="N16" s="28"/>
      <c r="O16" s="28">
        <f>O9*D16</f>
        <v>295801.60000000003</v>
      </c>
      <c r="P16" s="28">
        <f t="shared" ref="P16:S16" si="3">P9*E16</f>
        <v>302677.8</v>
      </c>
      <c r="Q16" s="28">
        <f t="shared" si="3"/>
        <v>351682.6</v>
      </c>
      <c r="R16" s="28">
        <f t="shared" si="3"/>
        <v>351682.6</v>
      </c>
      <c r="S16" s="29">
        <f t="shared" si="3"/>
        <v>351682.6</v>
      </c>
    </row>
    <row r="17" spans="2:19" s="15" customFormat="1" x14ac:dyDescent="0.25">
      <c r="B17" s="87" t="s">
        <v>109</v>
      </c>
      <c r="C17" s="92" t="s">
        <v>107</v>
      </c>
      <c r="D17" s="97">
        <v>0.32</v>
      </c>
      <c r="E17" s="97">
        <v>0.3</v>
      </c>
      <c r="F17" s="97">
        <v>0.3</v>
      </c>
      <c r="G17" s="97">
        <v>0.3</v>
      </c>
      <c r="H17" s="97">
        <v>0.3</v>
      </c>
      <c r="I17" s="18"/>
      <c r="J17" s="93" t="s">
        <v>107</v>
      </c>
      <c r="K17" s="28">
        <f>'Historic P&amp;L'!C17</f>
        <v>72500</v>
      </c>
      <c r="L17" s="28">
        <f>'Historic P&amp;L'!D17</f>
        <v>72500</v>
      </c>
      <c r="M17" s="28">
        <f>'Historic P&amp;L'!E17</f>
        <v>108749.99999999999</v>
      </c>
      <c r="N17" s="28"/>
      <c r="O17" s="28">
        <f>O10*D17</f>
        <v>74177.600000000006</v>
      </c>
      <c r="P17" s="28">
        <f t="shared" ref="P17:S17" si="4">P10*E17</f>
        <v>75001.5</v>
      </c>
      <c r="Q17" s="28">
        <f t="shared" si="4"/>
        <v>83831.099999999991</v>
      </c>
      <c r="R17" s="28">
        <f t="shared" si="4"/>
        <v>83831.099999999991</v>
      </c>
      <c r="S17" s="29">
        <f t="shared" si="4"/>
        <v>83831.099999999991</v>
      </c>
    </row>
    <row r="18" spans="2:19" s="15" customFormat="1" x14ac:dyDescent="0.25">
      <c r="B18" s="87" t="s">
        <v>30</v>
      </c>
      <c r="C18" s="98" t="s">
        <v>14</v>
      </c>
      <c r="D18" s="99">
        <v>0.1</v>
      </c>
      <c r="E18" s="99">
        <v>0.1</v>
      </c>
      <c r="F18" s="99">
        <v>0.1</v>
      </c>
      <c r="G18" s="99">
        <v>0.1</v>
      </c>
      <c r="H18" s="99">
        <v>0.1</v>
      </c>
      <c r="I18" s="18"/>
      <c r="J18" s="100" t="s">
        <v>14</v>
      </c>
      <c r="K18" s="28">
        <f>'Historic P&amp;L'!C18</f>
        <v>42500</v>
      </c>
      <c r="L18" s="28">
        <f>'Historic P&amp;L'!D18</f>
        <v>45000</v>
      </c>
      <c r="M18" s="28">
        <f>'Historic P&amp;L'!E18</f>
        <v>51750</v>
      </c>
      <c r="N18" s="28"/>
      <c r="O18" s="28">
        <f>D18*(O9+O10)</f>
        <v>115618.5</v>
      </c>
      <c r="P18" s="28">
        <f t="shared" ref="P18:S18" si="5">E18*(P9+P10)</f>
        <v>122638.5</v>
      </c>
      <c r="Q18" s="28">
        <f t="shared" si="5"/>
        <v>141389.70000000001</v>
      </c>
      <c r="R18" s="28">
        <f t="shared" si="5"/>
        <v>141389.70000000001</v>
      </c>
      <c r="S18" s="29">
        <f t="shared" si="5"/>
        <v>141389.70000000001</v>
      </c>
    </row>
    <row r="19" spans="2:19" s="15" customFormat="1" x14ac:dyDescent="0.25">
      <c r="B19" s="16"/>
      <c r="C19" s="88" t="s">
        <v>15</v>
      </c>
      <c r="D19" s="89"/>
      <c r="E19" s="89"/>
      <c r="F19" s="89"/>
      <c r="G19" s="89"/>
      <c r="H19" s="89"/>
      <c r="I19" s="18"/>
      <c r="J19" s="90" t="s">
        <v>15</v>
      </c>
      <c r="K19" s="89">
        <f>SUM(K15:K18)</f>
        <v>562000</v>
      </c>
      <c r="L19" s="89">
        <f>SUM(L15:L18)</f>
        <v>595500</v>
      </c>
      <c r="M19" s="89">
        <f>SUM(M15:M18)</f>
        <v>682200</v>
      </c>
      <c r="N19" s="89"/>
      <c r="O19" s="89">
        <f>SUM(O15:O18)</f>
        <v>774643.95000000007</v>
      </c>
      <c r="P19" s="89">
        <f>SUM(P15:P18)</f>
        <v>843705.60000000009</v>
      </c>
      <c r="Q19" s="89">
        <f>SUM(Q15:Q18)</f>
        <v>972794.56</v>
      </c>
      <c r="R19" s="89">
        <f>SUM(R15:R18)</f>
        <v>972794.56</v>
      </c>
      <c r="S19" s="91">
        <f>SUM(S15:S18)</f>
        <v>972794.56</v>
      </c>
    </row>
    <row r="20" spans="2:19" s="15" customFormat="1" x14ac:dyDescent="0.25">
      <c r="B20" s="16"/>
      <c r="C20" s="92"/>
      <c r="D20" s="101"/>
      <c r="E20" s="28"/>
      <c r="F20" s="28"/>
      <c r="G20" s="28"/>
      <c r="H20" s="28"/>
      <c r="I20" s="18"/>
      <c r="J20" s="93"/>
      <c r="K20" s="92"/>
      <c r="L20" s="92"/>
      <c r="M20" s="92"/>
      <c r="N20" s="92"/>
      <c r="O20" s="101"/>
      <c r="P20" s="28"/>
      <c r="Q20" s="28"/>
      <c r="R20" s="28"/>
      <c r="S20" s="29"/>
    </row>
    <row r="21" spans="2:19" s="15" customFormat="1" x14ac:dyDescent="0.25">
      <c r="B21" s="16"/>
      <c r="C21" s="95" t="s">
        <v>16</v>
      </c>
      <c r="D21" s="80"/>
      <c r="E21" s="102"/>
      <c r="F21" s="102"/>
      <c r="G21" s="102"/>
      <c r="H21" s="102"/>
      <c r="I21" s="18"/>
      <c r="J21" s="96" t="s">
        <v>16</v>
      </c>
      <c r="K21" s="95"/>
      <c r="L21" s="95"/>
      <c r="M21" s="95"/>
      <c r="N21" s="95"/>
      <c r="O21" s="80"/>
      <c r="P21" s="102"/>
      <c r="Q21" s="102"/>
      <c r="R21" s="102"/>
      <c r="S21" s="103"/>
    </row>
    <row r="22" spans="2:19" s="15" customFormat="1" x14ac:dyDescent="0.25">
      <c r="B22" s="87" t="s">
        <v>31</v>
      </c>
      <c r="C22" s="92" t="s">
        <v>35</v>
      </c>
      <c r="D22" s="97">
        <v>0.08</v>
      </c>
      <c r="E22" s="97">
        <v>0.1</v>
      </c>
      <c r="F22" s="97">
        <v>0.1</v>
      </c>
      <c r="G22" s="97">
        <v>0.1</v>
      </c>
      <c r="H22" s="97">
        <v>0.1</v>
      </c>
      <c r="I22" s="18"/>
      <c r="J22" s="93" t="s">
        <v>35</v>
      </c>
      <c r="K22" s="28">
        <f>'Historic P&amp;L'!C22</f>
        <v>86000</v>
      </c>
      <c r="L22" s="28">
        <f>'Historic P&amp;L'!D22</f>
        <v>118300</v>
      </c>
      <c r="M22" s="28">
        <f>'Historic P&amp;L'!E22</f>
        <v>135850</v>
      </c>
      <c r="N22" s="28"/>
      <c r="O22" s="28">
        <f>D22*O12</f>
        <v>93294.8</v>
      </c>
      <c r="P22" s="28">
        <f>E22*P12</f>
        <v>123738.5</v>
      </c>
      <c r="Q22" s="28">
        <f>F22*Q12</f>
        <v>142589.70000000001</v>
      </c>
      <c r="R22" s="28">
        <f>G22*R12</f>
        <v>142589.70000000001</v>
      </c>
      <c r="S22" s="29">
        <f>H22*S12</f>
        <v>142589.70000000001</v>
      </c>
    </row>
    <row r="23" spans="2:19" s="15" customFormat="1" x14ac:dyDescent="0.25">
      <c r="B23" s="87" t="s">
        <v>31</v>
      </c>
      <c r="C23" s="98" t="s">
        <v>2</v>
      </c>
      <c r="D23" s="97">
        <v>0.02</v>
      </c>
      <c r="E23" s="97">
        <v>0.02</v>
      </c>
      <c r="F23" s="97">
        <v>0.02</v>
      </c>
      <c r="G23" s="97">
        <v>0.02</v>
      </c>
      <c r="H23" s="97">
        <v>0.02</v>
      </c>
      <c r="I23" s="18"/>
      <c r="J23" s="100" t="s">
        <v>2</v>
      </c>
      <c r="K23" s="28">
        <f>'Historic P&amp;L'!C23</f>
        <v>17200</v>
      </c>
      <c r="L23" s="28">
        <f>'Historic P&amp;L'!D23</f>
        <v>18200</v>
      </c>
      <c r="M23" s="28">
        <f>'Historic P&amp;L'!E23</f>
        <v>20900</v>
      </c>
      <c r="N23" s="28"/>
      <c r="O23" s="28">
        <f>D23*O12</f>
        <v>23323.7</v>
      </c>
      <c r="P23" s="28">
        <f>E23*P12</f>
        <v>24747.7</v>
      </c>
      <c r="Q23" s="28">
        <f>F23*Q12</f>
        <v>28517.940000000002</v>
      </c>
      <c r="R23" s="28">
        <f>G23*R12</f>
        <v>28517.940000000002</v>
      </c>
      <c r="S23" s="29">
        <f>H23*S12</f>
        <v>28517.940000000002</v>
      </c>
    </row>
    <row r="24" spans="2:19" s="15" customFormat="1" x14ac:dyDescent="0.25">
      <c r="B24" s="87" t="s">
        <v>31</v>
      </c>
      <c r="C24" s="18" t="s">
        <v>3</v>
      </c>
      <c r="D24" s="97">
        <v>0.03</v>
      </c>
      <c r="E24" s="97">
        <v>0.03</v>
      </c>
      <c r="F24" s="97">
        <v>0.03</v>
      </c>
      <c r="G24" s="97">
        <v>0.03</v>
      </c>
      <c r="H24" s="97">
        <v>0.03</v>
      </c>
      <c r="I24" s="18"/>
      <c r="J24" s="16" t="s">
        <v>3</v>
      </c>
      <c r="K24" s="28">
        <f>'Historic P&amp;L'!C24</f>
        <v>25800</v>
      </c>
      <c r="L24" s="28">
        <f>'Historic P&amp;L'!D24</f>
        <v>27300</v>
      </c>
      <c r="M24" s="28">
        <f>'Historic P&amp;L'!E24</f>
        <v>31350</v>
      </c>
      <c r="N24" s="28"/>
      <c r="O24" s="28">
        <f>D24*O12</f>
        <v>34985.549999999996</v>
      </c>
      <c r="P24" s="28">
        <f>E24*P12</f>
        <v>37121.549999999996</v>
      </c>
      <c r="Q24" s="28">
        <f>F24*Q12</f>
        <v>42776.909999999996</v>
      </c>
      <c r="R24" s="28">
        <f>G24*R12</f>
        <v>42776.909999999996</v>
      </c>
      <c r="S24" s="29">
        <f>H24*S12</f>
        <v>42776.909999999996</v>
      </c>
    </row>
    <row r="25" spans="2:19" s="15" customFormat="1" x14ac:dyDescent="0.25">
      <c r="B25" s="87" t="s">
        <v>31</v>
      </c>
      <c r="C25" s="18" t="s">
        <v>4</v>
      </c>
      <c r="D25" s="97">
        <v>0.03</v>
      </c>
      <c r="E25" s="97">
        <v>0.03</v>
      </c>
      <c r="F25" s="97">
        <v>0.03</v>
      </c>
      <c r="G25" s="97">
        <v>0.03</v>
      </c>
      <c r="H25" s="97">
        <v>0.03</v>
      </c>
      <c r="I25" s="18"/>
      <c r="J25" s="16" t="s">
        <v>4</v>
      </c>
      <c r="K25" s="28">
        <f>'Historic P&amp;L'!C25</f>
        <v>25800</v>
      </c>
      <c r="L25" s="28">
        <f>'Historic P&amp;L'!D25</f>
        <v>27300</v>
      </c>
      <c r="M25" s="28">
        <f>'Historic P&amp;L'!E25</f>
        <v>31350</v>
      </c>
      <c r="N25" s="28"/>
      <c r="O25" s="28">
        <f>D25*O12</f>
        <v>34985.549999999996</v>
      </c>
      <c r="P25" s="28">
        <f>E25*P12</f>
        <v>37121.549999999996</v>
      </c>
      <c r="Q25" s="28">
        <f>F25*Q12</f>
        <v>42776.909999999996</v>
      </c>
      <c r="R25" s="28">
        <f>G25*R12</f>
        <v>42776.909999999996</v>
      </c>
      <c r="S25" s="29">
        <f>H25*S12</f>
        <v>42776.909999999996</v>
      </c>
    </row>
    <row r="26" spans="2:19" s="15" customFormat="1" x14ac:dyDescent="0.25">
      <c r="B26" s="87" t="s">
        <v>31</v>
      </c>
      <c r="C26" s="18" t="s">
        <v>5</v>
      </c>
      <c r="D26" s="99">
        <v>0.03</v>
      </c>
      <c r="E26" s="99">
        <v>0.03</v>
      </c>
      <c r="F26" s="99">
        <v>0.03</v>
      </c>
      <c r="G26" s="99">
        <v>0.03</v>
      </c>
      <c r="H26" s="99">
        <v>0.03</v>
      </c>
      <c r="I26" s="18"/>
      <c r="J26" s="16" t="s">
        <v>5</v>
      </c>
      <c r="K26" s="28">
        <f>'Historic P&amp;L'!C26</f>
        <v>25800</v>
      </c>
      <c r="L26" s="28">
        <f>'Historic P&amp;L'!D26</f>
        <v>45500</v>
      </c>
      <c r="M26" s="28">
        <f>'Historic P&amp;L'!E26</f>
        <v>52250</v>
      </c>
      <c r="N26" s="28"/>
      <c r="O26" s="28">
        <f>D26*O12</f>
        <v>34985.549999999996</v>
      </c>
      <c r="P26" s="28">
        <f>E26*P12</f>
        <v>37121.549999999996</v>
      </c>
      <c r="Q26" s="28">
        <f>F26*Q12</f>
        <v>42776.909999999996</v>
      </c>
      <c r="R26" s="28">
        <f>G26*R12</f>
        <v>42776.909999999996</v>
      </c>
      <c r="S26" s="29">
        <f>H26*S12</f>
        <v>42776.909999999996</v>
      </c>
    </row>
    <row r="27" spans="2:19" s="15" customFormat="1" x14ac:dyDescent="0.25">
      <c r="B27" s="16"/>
      <c r="C27" s="88" t="s">
        <v>17</v>
      </c>
      <c r="D27" s="89"/>
      <c r="E27" s="89"/>
      <c r="F27" s="89"/>
      <c r="G27" s="89"/>
      <c r="H27" s="89"/>
      <c r="I27" s="18"/>
      <c r="J27" s="90" t="s">
        <v>17</v>
      </c>
      <c r="K27" s="89">
        <f t="shared" ref="K27:M27" si="6">SUM(K22:K26)</f>
        <v>180600</v>
      </c>
      <c r="L27" s="89">
        <f t="shared" si="6"/>
        <v>236600</v>
      </c>
      <c r="M27" s="89">
        <f t="shared" si="6"/>
        <v>271700</v>
      </c>
      <c r="N27" s="89"/>
      <c r="O27" s="89">
        <f>SUM(O22:O26)</f>
        <v>221575.14999999997</v>
      </c>
      <c r="P27" s="89">
        <f t="shared" ref="P27:S27" si="7">SUM(P22:P26)</f>
        <v>259850.84999999998</v>
      </c>
      <c r="Q27" s="89">
        <f t="shared" si="7"/>
        <v>299438.37</v>
      </c>
      <c r="R27" s="89">
        <f t="shared" si="7"/>
        <v>299438.37</v>
      </c>
      <c r="S27" s="91">
        <f t="shared" si="7"/>
        <v>299438.37</v>
      </c>
    </row>
    <row r="28" spans="2:19" s="15" customFormat="1" x14ac:dyDescent="0.25">
      <c r="B28" s="16"/>
      <c r="C28" s="18"/>
      <c r="D28" s="85"/>
      <c r="E28" s="104"/>
      <c r="F28" s="104"/>
      <c r="G28" s="104"/>
      <c r="H28" s="104"/>
      <c r="I28" s="18"/>
      <c r="J28" s="16"/>
      <c r="K28" s="18"/>
      <c r="L28" s="18"/>
      <c r="M28" s="18"/>
      <c r="N28" s="18"/>
      <c r="O28" s="85"/>
      <c r="P28" s="104"/>
      <c r="Q28" s="104"/>
      <c r="R28" s="104"/>
      <c r="S28" s="105"/>
    </row>
    <row r="29" spans="2:19" s="15" customFormat="1" x14ac:dyDescent="0.25">
      <c r="B29" s="16"/>
      <c r="C29" s="106" t="s">
        <v>19</v>
      </c>
      <c r="D29" s="85"/>
      <c r="E29" s="85"/>
      <c r="F29" s="85"/>
      <c r="G29" s="85"/>
      <c r="H29" s="85"/>
      <c r="I29" s="18"/>
      <c r="J29" s="27" t="s">
        <v>19</v>
      </c>
      <c r="K29" s="85">
        <f>K12-K19-K27</f>
        <v>117400</v>
      </c>
      <c r="L29" s="85">
        <f>L12-L19-L27</f>
        <v>77900</v>
      </c>
      <c r="M29" s="85">
        <f>M12-M19-M27</f>
        <v>91100</v>
      </c>
      <c r="N29" s="85"/>
      <c r="O29" s="85">
        <f>O12-O19-O27</f>
        <v>169965.89999999997</v>
      </c>
      <c r="P29" s="85">
        <f>P12-P19-P27</f>
        <v>133828.54999999993</v>
      </c>
      <c r="Q29" s="85">
        <f>Q12-Q19-Q27</f>
        <v>153664.06999999995</v>
      </c>
      <c r="R29" s="85">
        <f>R12-R19-R27</f>
        <v>153664.06999999995</v>
      </c>
      <c r="S29" s="86">
        <f>S12-S19-S27</f>
        <v>153664.06999999995</v>
      </c>
    </row>
    <row r="30" spans="2:19" s="15" customFormat="1" x14ac:dyDescent="0.25">
      <c r="B30" s="16"/>
      <c r="C30" s="18"/>
      <c r="D30" s="85"/>
      <c r="E30" s="104"/>
      <c r="F30" s="104"/>
      <c r="G30" s="104"/>
      <c r="H30" s="104"/>
      <c r="I30" s="18"/>
      <c r="J30" s="16"/>
      <c r="K30" s="18"/>
      <c r="L30" s="18"/>
      <c r="M30" s="18"/>
      <c r="N30" s="18"/>
      <c r="O30" s="85"/>
      <c r="P30" s="104"/>
      <c r="Q30" s="104"/>
      <c r="R30" s="104"/>
      <c r="S30" s="105"/>
    </row>
    <row r="31" spans="2:19" s="15" customFormat="1" x14ac:dyDescent="0.25">
      <c r="B31" s="16"/>
      <c r="C31" s="106" t="s">
        <v>18</v>
      </c>
      <c r="D31" s="85"/>
      <c r="E31" s="104"/>
      <c r="F31" s="104"/>
      <c r="G31" s="104"/>
      <c r="H31" s="104"/>
      <c r="I31" s="18"/>
      <c r="J31" s="27" t="s">
        <v>18</v>
      </c>
      <c r="K31" s="18"/>
      <c r="L31" s="18"/>
      <c r="M31" s="18"/>
      <c r="N31" s="18"/>
      <c r="O31" s="85"/>
      <c r="P31" s="104"/>
      <c r="Q31" s="104"/>
      <c r="R31" s="104"/>
      <c r="S31" s="105"/>
    </row>
    <row r="32" spans="2:19" s="15" customFormat="1" x14ac:dyDescent="0.25">
      <c r="B32" s="87" t="s">
        <v>32</v>
      </c>
      <c r="C32" s="18" t="s">
        <v>21</v>
      </c>
      <c r="D32" s="107">
        <v>0</v>
      </c>
      <c r="E32" s="107">
        <v>0</v>
      </c>
      <c r="F32" s="107">
        <v>0</v>
      </c>
      <c r="G32" s="107">
        <v>0</v>
      </c>
      <c r="H32" s="107">
        <v>0</v>
      </c>
      <c r="I32" s="18"/>
      <c r="J32" s="16" t="s">
        <v>21</v>
      </c>
      <c r="K32" s="85">
        <f>'Historic P&amp;L'!C32</f>
        <v>0</v>
      </c>
      <c r="L32" s="85">
        <f>'Historic P&amp;L'!D32</f>
        <v>0</v>
      </c>
      <c r="M32" s="85">
        <f>'Historic P&amp;L'!E32</f>
        <v>0</v>
      </c>
      <c r="N32" s="85"/>
      <c r="O32" s="85">
        <f>D32</f>
        <v>0</v>
      </c>
      <c r="P32" s="85">
        <f>E32</f>
        <v>0</v>
      </c>
      <c r="Q32" s="85">
        <f>F32</f>
        <v>0</v>
      </c>
      <c r="R32" s="85">
        <f>G32</f>
        <v>0</v>
      </c>
      <c r="S32" s="86">
        <f>H32</f>
        <v>0</v>
      </c>
    </row>
    <row r="33" spans="2:19" s="15" customFormat="1" x14ac:dyDescent="0.25">
      <c r="B33" s="87" t="s">
        <v>31</v>
      </c>
      <c r="C33" s="18" t="s">
        <v>22</v>
      </c>
      <c r="D33" s="97">
        <v>1.4999999999999999E-2</v>
      </c>
      <c r="E33" s="97">
        <v>1.4999999999999999E-2</v>
      </c>
      <c r="F33" s="97">
        <v>1.4999999999999999E-2</v>
      </c>
      <c r="G33" s="97">
        <v>1.4999999999999999E-2</v>
      </c>
      <c r="H33" s="97">
        <v>1.4999999999999999E-2</v>
      </c>
      <c r="I33" s="18"/>
      <c r="J33" s="16" t="s">
        <v>22</v>
      </c>
      <c r="K33" s="85">
        <f>'Historic P&amp;L'!C33</f>
        <v>35000</v>
      </c>
      <c r="L33" s="85">
        <f>'Historic P&amp;L'!D33</f>
        <v>35000</v>
      </c>
      <c r="M33" s="85">
        <f>'Historic P&amp;L'!E33</f>
        <v>35000</v>
      </c>
      <c r="N33" s="85"/>
      <c r="O33" s="85">
        <f>D33*O12</f>
        <v>17492.774999999998</v>
      </c>
      <c r="P33" s="85">
        <f>E33*P12</f>
        <v>18560.774999999998</v>
      </c>
      <c r="Q33" s="85">
        <f>F33*Q12</f>
        <v>21388.454999999998</v>
      </c>
      <c r="R33" s="85">
        <f>G33*R12</f>
        <v>21388.454999999998</v>
      </c>
      <c r="S33" s="86">
        <f>H33*S12</f>
        <v>21388.454999999998</v>
      </c>
    </row>
    <row r="34" spans="2:19" s="15" customFormat="1" x14ac:dyDescent="0.25">
      <c r="B34" s="87" t="s">
        <v>112</v>
      </c>
      <c r="C34" s="18" t="s">
        <v>23</v>
      </c>
      <c r="D34" s="107">
        <v>30000</v>
      </c>
      <c r="E34" s="107">
        <v>30000</v>
      </c>
      <c r="F34" s="107">
        <v>30000</v>
      </c>
      <c r="G34" s="107">
        <v>30000</v>
      </c>
      <c r="H34" s="107">
        <v>30000</v>
      </c>
      <c r="I34" s="18"/>
      <c r="J34" s="16" t="s">
        <v>23</v>
      </c>
      <c r="K34" s="85">
        <f>'Historic P&amp;L'!C34</f>
        <v>25000</v>
      </c>
      <c r="L34" s="85">
        <f>'Historic P&amp;L'!D34</f>
        <v>25000</v>
      </c>
      <c r="M34" s="85">
        <f>'Historic P&amp;L'!E34</f>
        <v>25000</v>
      </c>
      <c r="N34" s="85"/>
      <c r="O34" s="85">
        <f>D34</f>
        <v>30000</v>
      </c>
      <c r="P34" s="85">
        <f t="shared" ref="P34:R34" si="8">E34</f>
        <v>30000</v>
      </c>
      <c r="Q34" s="85">
        <f t="shared" si="8"/>
        <v>30000</v>
      </c>
      <c r="R34" s="85">
        <f t="shared" si="8"/>
        <v>30000</v>
      </c>
      <c r="S34" s="86">
        <f>H34</f>
        <v>30000</v>
      </c>
    </row>
    <row r="35" spans="2:19" s="15" customFormat="1" x14ac:dyDescent="0.25">
      <c r="B35" s="16"/>
      <c r="C35" s="88" t="s">
        <v>24</v>
      </c>
      <c r="D35" s="89"/>
      <c r="E35" s="89"/>
      <c r="F35" s="89"/>
      <c r="G35" s="89"/>
      <c r="H35" s="89"/>
      <c r="I35" s="18"/>
      <c r="J35" s="90" t="s">
        <v>24</v>
      </c>
      <c r="K35" s="89">
        <f t="shared" ref="K35:M35" si="9">SUM(K32:K34)</f>
        <v>60000</v>
      </c>
      <c r="L35" s="89">
        <f t="shared" si="9"/>
        <v>60000</v>
      </c>
      <c r="M35" s="89">
        <f t="shared" si="9"/>
        <v>60000</v>
      </c>
      <c r="N35" s="89"/>
      <c r="O35" s="89">
        <f>SUM(O32:O34)</f>
        <v>47492.774999999994</v>
      </c>
      <c r="P35" s="89">
        <f t="shared" ref="P35:S35" si="10">SUM(P32:P34)</f>
        <v>48560.774999999994</v>
      </c>
      <c r="Q35" s="89">
        <f t="shared" si="10"/>
        <v>51388.455000000002</v>
      </c>
      <c r="R35" s="89">
        <f t="shared" si="10"/>
        <v>51388.455000000002</v>
      </c>
      <c r="S35" s="91">
        <f t="shared" si="10"/>
        <v>51388.455000000002</v>
      </c>
    </row>
    <row r="36" spans="2:19" s="15" customFormat="1" x14ac:dyDescent="0.25">
      <c r="B36" s="16"/>
      <c r="C36" s="92"/>
      <c r="D36" s="108"/>
      <c r="E36" s="108"/>
      <c r="F36" s="108"/>
      <c r="G36" s="108"/>
      <c r="H36" s="108"/>
      <c r="I36" s="18"/>
      <c r="J36" s="93"/>
      <c r="K36" s="92"/>
      <c r="L36" s="92"/>
      <c r="M36" s="92"/>
      <c r="N36" s="92"/>
      <c r="O36" s="108"/>
      <c r="P36" s="108"/>
      <c r="Q36" s="108"/>
      <c r="R36" s="108"/>
      <c r="S36" s="109"/>
    </row>
    <row r="37" spans="2:19" s="15" customFormat="1" x14ac:dyDescent="0.25">
      <c r="B37" s="16"/>
      <c r="C37" s="79"/>
      <c r="D37" s="110"/>
      <c r="E37" s="110"/>
      <c r="F37" s="110"/>
      <c r="G37" s="110"/>
      <c r="H37" s="110"/>
      <c r="I37" s="18"/>
      <c r="J37" s="90" t="s">
        <v>6</v>
      </c>
      <c r="K37" s="89">
        <f t="shared" ref="K37:M37" si="11">K29-K35</f>
        <v>57400</v>
      </c>
      <c r="L37" s="89">
        <f t="shared" si="11"/>
        <v>17900</v>
      </c>
      <c r="M37" s="89">
        <f t="shared" si="11"/>
        <v>31100</v>
      </c>
      <c r="N37" s="89"/>
      <c r="O37" s="89">
        <f>O29-O35</f>
        <v>122473.12499999997</v>
      </c>
      <c r="P37" s="89">
        <f t="shared" ref="P37:S37" si="12">P29-P35</f>
        <v>85267.774999999936</v>
      </c>
      <c r="Q37" s="89">
        <f t="shared" si="12"/>
        <v>102275.61499999995</v>
      </c>
      <c r="R37" s="89">
        <f t="shared" si="12"/>
        <v>102275.61499999995</v>
      </c>
      <c r="S37" s="91">
        <f t="shared" si="12"/>
        <v>102275.61499999995</v>
      </c>
    </row>
    <row r="38" spans="2:19" s="15" customFormat="1" x14ac:dyDescent="0.25">
      <c r="B38" s="16"/>
      <c r="C38" s="79"/>
      <c r="D38" s="111"/>
      <c r="E38" s="111"/>
      <c r="F38" s="111"/>
      <c r="G38" s="111"/>
      <c r="H38" s="111"/>
      <c r="I38" s="18"/>
      <c r="J38" s="96" t="s">
        <v>7</v>
      </c>
      <c r="K38" s="111">
        <f>K37/K12</f>
        <v>6.6744186046511625E-2</v>
      </c>
      <c r="L38" s="111">
        <f>L37/L12</f>
        <v>1.9670329670329671E-2</v>
      </c>
      <c r="M38" s="111">
        <f>M37/M12</f>
        <v>2.9760765550239234E-2</v>
      </c>
      <c r="N38" s="111"/>
      <c r="O38" s="111">
        <f>O37/O12</f>
        <v>0.10502032267607624</v>
      </c>
      <c r="P38" s="111">
        <f>P37/P12</f>
        <v>6.8909656250883869E-2</v>
      </c>
      <c r="Q38" s="111">
        <f>Q37/Q12</f>
        <v>7.1727211011735029E-2</v>
      </c>
      <c r="R38" s="111">
        <f>R37/R12</f>
        <v>7.1727211011735029E-2</v>
      </c>
      <c r="S38" s="112">
        <f>S37/S12</f>
        <v>7.1727211011735029E-2</v>
      </c>
    </row>
    <row r="39" spans="2:19" s="15" customFormat="1" x14ac:dyDescent="0.25">
      <c r="B39" s="16"/>
      <c r="C39" s="18"/>
      <c r="D39" s="18"/>
      <c r="E39" s="18"/>
      <c r="F39" s="18"/>
      <c r="G39" s="18"/>
      <c r="H39" s="18"/>
      <c r="I39" s="18"/>
      <c r="J39" s="16"/>
      <c r="K39" s="18"/>
      <c r="L39" s="18"/>
      <c r="M39" s="18"/>
      <c r="N39" s="18"/>
      <c r="O39" s="18"/>
      <c r="P39" s="18"/>
      <c r="Q39" s="18"/>
      <c r="R39" s="18"/>
      <c r="S39" s="19"/>
    </row>
    <row r="40" spans="2:19" s="15" customFormat="1" x14ac:dyDescent="0.25">
      <c r="B40" s="16"/>
      <c r="C40" s="49" t="str">
        <f t="shared" ref="C40:H40" si="13">C7</f>
        <v>RESTAURANT ABC</v>
      </c>
      <c r="D40" s="25">
        <f t="shared" si="13"/>
        <v>2021</v>
      </c>
      <c r="E40" s="25">
        <f t="shared" si="13"/>
        <v>2022</v>
      </c>
      <c r="F40" s="25">
        <f t="shared" si="13"/>
        <v>2023</v>
      </c>
      <c r="G40" s="25">
        <f t="shared" si="13"/>
        <v>2024</v>
      </c>
      <c r="H40" s="25">
        <f t="shared" si="13"/>
        <v>2025</v>
      </c>
      <c r="I40" s="18"/>
      <c r="J40" s="48" t="s">
        <v>33</v>
      </c>
      <c r="K40" s="25">
        <f>K7</f>
        <v>2017</v>
      </c>
      <c r="L40" s="25">
        <f>L7</f>
        <v>2018</v>
      </c>
      <c r="M40" s="25">
        <f>M7</f>
        <v>2019</v>
      </c>
      <c r="N40" s="25"/>
      <c r="O40" s="25">
        <f>O7</f>
        <v>2021</v>
      </c>
      <c r="P40" s="25">
        <f>P7</f>
        <v>2022</v>
      </c>
      <c r="Q40" s="25">
        <f>Q7</f>
        <v>2023</v>
      </c>
      <c r="R40" s="25">
        <f>R7</f>
        <v>2024</v>
      </c>
      <c r="S40" s="26">
        <f>S7</f>
        <v>2025</v>
      </c>
    </row>
    <row r="41" spans="2:19" s="15" customFormat="1" x14ac:dyDescent="0.25">
      <c r="B41" s="16"/>
      <c r="C41" s="106" t="s">
        <v>25</v>
      </c>
      <c r="D41" s="18"/>
      <c r="E41" s="18"/>
      <c r="F41" s="18"/>
      <c r="G41" s="18"/>
      <c r="H41" s="18"/>
      <c r="I41" s="18"/>
      <c r="J41" s="16" t="s">
        <v>34</v>
      </c>
      <c r="K41" s="39">
        <f>K15+K22</f>
        <v>341000</v>
      </c>
      <c r="L41" s="39">
        <f t="shared" ref="L41:S41" si="14">L15+L22</f>
        <v>388300</v>
      </c>
      <c r="M41" s="39">
        <f t="shared" si="14"/>
        <v>446350</v>
      </c>
      <c r="N41" s="39"/>
      <c r="O41" s="39">
        <f t="shared" si="14"/>
        <v>382341.05</v>
      </c>
      <c r="P41" s="39">
        <f t="shared" si="14"/>
        <v>467126.30000000005</v>
      </c>
      <c r="Q41" s="39">
        <f t="shared" si="14"/>
        <v>538480.8600000001</v>
      </c>
      <c r="R41" s="39">
        <f t="shared" si="14"/>
        <v>538480.8600000001</v>
      </c>
      <c r="S41" s="40">
        <f t="shared" si="14"/>
        <v>538480.8600000001</v>
      </c>
    </row>
    <row r="42" spans="2:19" s="15" customFormat="1" x14ac:dyDescent="0.25">
      <c r="B42" s="16"/>
      <c r="C42" s="18" t="s">
        <v>115</v>
      </c>
      <c r="D42" s="113">
        <v>312</v>
      </c>
      <c r="E42" s="113">
        <v>312</v>
      </c>
      <c r="F42" s="113">
        <v>312</v>
      </c>
      <c r="G42" s="113">
        <v>312</v>
      </c>
      <c r="H42" s="113">
        <v>312</v>
      </c>
      <c r="I42" s="18"/>
      <c r="J42" s="16" t="s">
        <v>36</v>
      </c>
      <c r="K42" s="114">
        <f>K41/K12</f>
        <v>0.39651162790697675</v>
      </c>
      <c r="L42" s="114">
        <f>L41/L12</f>
        <v>0.42670329670329671</v>
      </c>
      <c r="M42" s="114">
        <f>M41/M12</f>
        <v>0.4271291866028708</v>
      </c>
      <c r="N42" s="114"/>
      <c r="O42" s="114">
        <f>O41/O12</f>
        <v>0.32785625779786226</v>
      </c>
      <c r="P42" s="114">
        <f>P41/P12</f>
        <v>0.37751087979893083</v>
      </c>
      <c r="Q42" s="114">
        <f>Q41/Q12</f>
        <v>0.37764358856214725</v>
      </c>
      <c r="R42" s="114">
        <f>R41/R12</f>
        <v>0.37764358856214725</v>
      </c>
      <c r="S42" s="115">
        <f>S41/S12</f>
        <v>0.37764358856214725</v>
      </c>
    </row>
    <row r="43" spans="2:19" s="15" customFormat="1" x14ac:dyDescent="0.25">
      <c r="B43" s="16"/>
      <c r="C43" s="18" t="s">
        <v>113</v>
      </c>
      <c r="D43" s="113">
        <v>60</v>
      </c>
      <c r="E43" s="113">
        <v>60</v>
      </c>
      <c r="F43" s="113">
        <v>70</v>
      </c>
      <c r="G43" s="113">
        <v>70</v>
      </c>
      <c r="H43" s="113">
        <v>70</v>
      </c>
      <c r="I43" s="18"/>
      <c r="J43" s="16" t="s">
        <v>37</v>
      </c>
      <c r="K43" s="114">
        <f>((K9+K10)-(K16+K17))/(K9+K10)</f>
        <v>0.68882352941176472</v>
      </c>
      <c r="L43" s="114">
        <f t="shared" ref="L43:S43" si="15">((L9+L10)-(L16+L17))/(L9+L10)</f>
        <v>0.68833333333333335</v>
      </c>
      <c r="M43" s="114">
        <f t="shared" si="15"/>
        <v>0.69086956521739129</v>
      </c>
      <c r="N43" s="114"/>
      <c r="O43" s="114">
        <f t="shared" si="15"/>
        <v>0.67999999999999994</v>
      </c>
      <c r="P43" s="114">
        <f t="shared" si="15"/>
        <v>0.69203855233063027</v>
      </c>
      <c r="Q43" s="114">
        <f t="shared" si="15"/>
        <v>0.69197636037137078</v>
      </c>
      <c r="R43" s="114">
        <f t="shared" si="15"/>
        <v>0.69197636037137078</v>
      </c>
      <c r="S43" s="115">
        <f t="shared" si="15"/>
        <v>0.69197636037137078</v>
      </c>
    </row>
    <row r="44" spans="2:19" s="15" customFormat="1" x14ac:dyDescent="0.25">
      <c r="B44" s="16"/>
      <c r="C44" s="17" t="s">
        <v>114</v>
      </c>
      <c r="D44" s="116">
        <v>9</v>
      </c>
      <c r="E44" s="116">
        <v>9</v>
      </c>
      <c r="F44" s="116">
        <v>10</v>
      </c>
      <c r="G44" s="116">
        <v>10</v>
      </c>
      <c r="H44" s="116">
        <v>10</v>
      </c>
      <c r="I44" s="18"/>
      <c r="J44" s="16" t="s">
        <v>132</v>
      </c>
      <c r="K44" s="114">
        <f>(K12-K19)/K12</f>
        <v>0.34651162790697676</v>
      </c>
      <c r="L44" s="114">
        <f>(L12-L19)/L12</f>
        <v>0.3456043956043956</v>
      </c>
      <c r="M44" s="114">
        <f>(M12-M19)/M12</f>
        <v>0.34717703349282297</v>
      </c>
      <c r="N44" s="114"/>
      <c r="O44" s="114">
        <f>(O12-O19)/O12</f>
        <v>0.3357452291017291</v>
      </c>
      <c r="P44" s="114">
        <f>(P12-P19)/P12</f>
        <v>0.31815433353402534</v>
      </c>
      <c r="Q44" s="114">
        <f>(Q12-Q19)/Q12</f>
        <v>0.31776659884970648</v>
      </c>
      <c r="R44" s="114">
        <f>(R12-R19)/R12</f>
        <v>0.31776659884970648</v>
      </c>
      <c r="S44" s="115">
        <f>(S12-S19)/S12</f>
        <v>0.31776659884970648</v>
      </c>
    </row>
    <row r="45" spans="2:19" s="15" customFormat="1" x14ac:dyDescent="0.25">
      <c r="B45" s="16"/>
      <c r="C45" s="17" t="s">
        <v>123</v>
      </c>
      <c r="D45" s="39">
        <f>D42*D43*D44</f>
        <v>168480</v>
      </c>
      <c r="E45" s="39">
        <f t="shared" ref="E45:H45" si="16">E42*E43*E44</f>
        <v>168480</v>
      </c>
      <c r="F45" s="39">
        <f t="shared" si="16"/>
        <v>218400</v>
      </c>
      <c r="G45" s="39">
        <f t="shared" si="16"/>
        <v>218400</v>
      </c>
      <c r="H45" s="39">
        <f t="shared" si="16"/>
        <v>218400</v>
      </c>
      <c r="I45" s="18"/>
      <c r="J45" s="16" t="s">
        <v>20</v>
      </c>
      <c r="K45" s="114">
        <f>K29/K12</f>
        <v>0.13651162790697674</v>
      </c>
      <c r="L45" s="114">
        <f>L29/L12</f>
        <v>8.5604395604395603E-2</v>
      </c>
      <c r="M45" s="114">
        <f>M29/M12</f>
        <v>8.7177033492822964E-2</v>
      </c>
      <c r="N45" s="114"/>
      <c r="O45" s="114">
        <f>O29/O12</f>
        <v>0.1457452291017291</v>
      </c>
      <c r="P45" s="114">
        <f>P29/P12</f>
        <v>0.10815433353402533</v>
      </c>
      <c r="Q45" s="114">
        <f>Q29/Q12</f>
        <v>0.1077665988497065</v>
      </c>
      <c r="R45" s="114">
        <f>R29/R12</f>
        <v>0.1077665988497065</v>
      </c>
      <c r="S45" s="115">
        <f>S29/S12</f>
        <v>0.1077665988497065</v>
      </c>
    </row>
    <row r="46" spans="2:19" s="15" customFormat="1" ht="15.75" thickBot="1" x14ac:dyDescent="0.3">
      <c r="B46" s="16"/>
      <c r="C46" s="18"/>
      <c r="D46" s="18"/>
      <c r="E46" s="18"/>
      <c r="F46" s="18"/>
      <c r="G46" s="18"/>
      <c r="H46" s="18"/>
      <c r="I46" s="18"/>
      <c r="J46" s="41" t="s">
        <v>38</v>
      </c>
      <c r="K46" s="117">
        <f>K37/K12</f>
        <v>6.6744186046511625E-2</v>
      </c>
      <c r="L46" s="117">
        <f>L37/L12</f>
        <v>1.9670329670329671E-2</v>
      </c>
      <c r="M46" s="117">
        <f>M37/M12</f>
        <v>2.9760765550239234E-2</v>
      </c>
      <c r="N46" s="117"/>
      <c r="O46" s="117">
        <f>O37/O12</f>
        <v>0.10502032267607624</v>
      </c>
      <c r="P46" s="117">
        <f>P37/P12</f>
        <v>6.8909656250883869E-2</v>
      </c>
      <c r="Q46" s="117">
        <f>Q37/Q12</f>
        <v>7.1727211011735029E-2</v>
      </c>
      <c r="R46" s="117">
        <f>R37/R12</f>
        <v>7.1727211011735029E-2</v>
      </c>
      <c r="S46" s="118">
        <f>S37/S12</f>
        <v>7.1727211011735029E-2</v>
      </c>
    </row>
    <row r="47" spans="2:19" s="15" customFormat="1" x14ac:dyDescent="0.25">
      <c r="B47" s="16"/>
      <c r="C47" s="18" t="s">
        <v>116</v>
      </c>
      <c r="D47" s="113">
        <v>312</v>
      </c>
      <c r="E47" s="113">
        <v>312</v>
      </c>
      <c r="F47" s="113">
        <v>312</v>
      </c>
      <c r="G47" s="113">
        <v>312</v>
      </c>
      <c r="H47" s="113">
        <v>312</v>
      </c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9"/>
    </row>
    <row r="48" spans="2:19" s="15" customFormat="1" x14ac:dyDescent="0.25">
      <c r="B48" s="16"/>
      <c r="C48" s="18" t="s">
        <v>117</v>
      </c>
      <c r="D48" s="113">
        <v>70</v>
      </c>
      <c r="E48" s="113">
        <v>70</v>
      </c>
      <c r="F48" s="113">
        <v>80</v>
      </c>
      <c r="G48" s="113">
        <v>80</v>
      </c>
      <c r="H48" s="113">
        <v>80</v>
      </c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9"/>
    </row>
    <row r="49" spans="2:19" s="15" customFormat="1" x14ac:dyDescent="0.25">
      <c r="B49" s="16"/>
      <c r="C49" s="17" t="s">
        <v>118</v>
      </c>
      <c r="D49" s="116">
        <v>10</v>
      </c>
      <c r="E49" s="116">
        <v>10</v>
      </c>
      <c r="F49" s="116">
        <v>11</v>
      </c>
      <c r="G49" s="116">
        <v>11</v>
      </c>
      <c r="H49" s="116">
        <v>11</v>
      </c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9"/>
    </row>
    <row r="50" spans="2:19" s="15" customFormat="1" x14ac:dyDescent="0.25">
      <c r="B50" s="16"/>
      <c r="C50" s="17" t="s">
        <v>124</v>
      </c>
      <c r="D50" s="39">
        <f>D47*D48*D49</f>
        <v>218400</v>
      </c>
      <c r="E50" s="39">
        <f t="shared" ref="E50" si="17">E47*E48*E49</f>
        <v>218400</v>
      </c>
      <c r="F50" s="39">
        <f t="shared" ref="F50" si="18">F47*F48*F49</f>
        <v>274560</v>
      </c>
      <c r="G50" s="39">
        <f t="shared" ref="G50" si="19">G47*G48*G49</f>
        <v>274560</v>
      </c>
      <c r="H50" s="39">
        <f t="shared" ref="H50" si="20">H47*H48*H49</f>
        <v>274560</v>
      </c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9"/>
    </row>
    <row r="51" spans="2:19" s="15" customFormat="1" x14ac:dyDescent="0.25">
      <c r="B51" s="16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9"/>
    </row>
    <row r="52" spans="2:19" s="15" customFormat="1" x14ac:dyDescent="0.25">
      <c r="B52" s="16"/>
      <c r="C52" s="18" t="s">
        <v>119</v>
      </c>
      <c r="D52" s="113">
        <v>208</v>
      </c>
      <c r="E52" s="113">
        <v>208</v>
      </c>
      <c r="F52" s="113">
        <v>208</v>
      </c>
      <c r="G52" s="113">
        <v>208</v>
      </c>
      <c r="H52" s="113">
        <v>208</v>
      </c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9"/>
    </row>
    <row r="53" spans="2:19" s="15" customFormat="1" x14ac:dyDescent="0.25">
      <c r="B53" s="16"/>
      <c r="C53" s="18" t="s">
        <v>120</v>
      </c>
      <c r="D53" s="113">
        <v>50</v>
      </c>
      <c r="E53" s="113">
        <v>50</v>
      </c>
      <c r="F53" s="113">
        <v>50</v>
      </c>
      <c r="G53" s="113">
        <v>50</v>
      </c>
      <c r="H53" s="113">
        <v>50</v>
      </c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9"/>
    </row>
    <row r="54" spans="2:19" s="15" customFormat="1" x14ac:dyDescent="0.25">
      <c r="B54" s="16"/>
      <c r="C54" s="17" t="s">
        <v>121</v>
      </c>
      <c r="D54" s="116">
        <v>50</v>
      </c>
      <c r="E54" s="116">
        <v>55</v>
      </c>
      <c r="F54" s="116">
        <v>60</v>
      </c>
      <c r="G54" s="116">
        <v>60</v>
      </c>
      <c r="H54" s="116">
        <v>60</v>
      </c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9"/>
    </row>
    <row r="55" spans="2:19" s="15" customFormat="1" x14ac:dyDescent="0.25">
      <c r="B55" s="16"/>
      <c r="C55" s="17" t="s">
        <v>129</v>
      </c>
      <c r="D55" s="39">
        <f>D52*D53*D54</f>
        <v>520000</v>
      </c>
      <c r="E55" s="39">
        <f t="shared" ref="E55" si="21">E52*E53*E54</f>
        <v>572000</v>
      </c>
      <c r="F55" s="39">
        <f t="shared" ref="F55" si="22">F52*F53*F54</f>
        <v>624000</v>
      </c>
      <c r="G55" s="39">
        <f t="shared" ref="G55" si="23">G52*G53*G54</f>
        <v>624000</v>
      </c>
      <c r="H55" s="39">
        <f t="shared" ref="H55" si="24">H52*H53*H54</f>
        <v>624000</v>
      </c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9"/>
    </row>
    <row r="56" spans="2:19" s="15" customFormat="1" x14ac:dyDescent="0.25">
      <c r="B56" s="16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9"/>
    </row>
    <row r="57" spans="2:19" s="15" customFormat="1" x14ac:dyDescent="0.25">
      <c r="B57" s="16"/>
      <c r="C57" s="18" t="s">
        <v>122</v>
      </c>
      <c r="D57" s="113">
        <v>10</v>
      </c>
      <c r="E57" s="113">
        <v>10</v>
      </c>
      <c r="F57" s="113">
        <v>10</v>
      </c>
      <c r="G57" s="113">
        <v>10</v>
      </c>
      <c r="H57" s="113">
        <v>10</v>
      </c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9"/>
    </row>
    <row r="58" spans="2:19" s="15" customFormat="1" x14ac:dyDescent="0.25">
      <c r="B58" s="16"/>
      <c r="C58" s="18" t="s">
        <v>26</v>
      </c>
      <c r="D58" s="113">
        <v>50</v>
      </c>
      <c r="E58" s="113">
        <v>50</v>
      </c>
      <c r="F58" s="113">
        <v>50</v>
      </c>
      <c r="G58" s="113">
        <v>50</v>
      </c>
      <c r="H58" s="113">
        <v>50</v>
      </c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9"/>
    </row>
    <row r="59" spans="2:19" s="15" customFormat="1" x14ac:dyDescent="0.25">
      <c r="B59" s="16"/>
      <c r="C59" s="18" t="s">
        <v>103</v>
      </c>
      <c r="D59" s="119">
        <v>35</v>
      </c>
      <c r="E59" s="119">
        <v>35</v>
      </c>
      <c r="F59" s="119">
        <v>35</v>
      </c>
      <c r="G59" s="119">
        <v>35</v>
      </c>
      <c r="H59" s="119">
        <v>35</v>
      </c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9"/>
    </row>
    <row r="60" spans="2:19" s="15" customFormat="1" x14ac:dyDescent="0.25">
      <c r="B60" s="16"/>
      <c r="C60" s="18" t="s">
        <v>130</v>
      </c>
      <c r="D60" s="39">
        <f>D57*D58*D59</f>
        <v>17500</v>
      </c>
      <c r="E60" s="39">
        <f>E57*E58*E59</f>
        <v>17500</v>
      </c>
      <c r="F60" s="39">
        <f>F57*F58*F59</f>
        <v>17500</v>
      </c>
      <c r="G60" s="39">
        <f>G57*G58*G59</f>
        <v>17500</v>
      </c>
      <c r="H60" s="39">
        <f>H57*H58*H59</f>
        <v>17500</v>
      </c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9"/>
    </row>
    <row r="61" spans="2:19" s="15" customFormat="1" x14ac:dyDescent="0.25">
      <c r="B61" s="16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9"/>
    </row>
    <row r="62" spans="2:19" s="15" customFormat="1" x14ac:dyDescent="0.25">
      <c r="B62" s="16"/>
      <c r="C62" s="106" t="s">
        <v>27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9"/>
    </row>
    <row r="63" spans="2:19" s="15" customFormat="1" x14ac:dyDescent="0.25">
      <c r="B63" s="16"/>
      <c r="C63" s="18" t="s">
        <v>125</v>
      </c>
      <c r="D63" s="120">
        <v>0.2</v>
      </c>
      <c r="E63" s="120">
        <v>0.2</v>
      </c>
      <c r="F63" s="120">
        <v>0.2</v>
      </c>
      <c r="G63" s="120">
        <v>0.2</v>
      </c>
      <c r="H63" s="120">
        <v>0.2</v>
      </c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9"/>
    </row>
    <row r="64" spans="2:19" s="15" customFormat="1" x14ac:dyDescent="0.25">
      <c r="B64" s="16"/>
      <c r="C64" s="18" t="s">
        <v>126</v>
      </c>
      <c r="D64" s="120">
        <v>0.35</v>
      </c>
      <c r="E64" s="120">
        <v>0.35</v>
      </c>
      <c r="F64" s="120">
        <v>0.35</v>
      </c>
      <c r="G64" s="120">
        <v>0.35</v>
      </c>
      <c r="H64" s="120">
        <v>0.35</v>
      </c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9"/>
    </row>
    <row r="65" spans="2:19" s="15" customFormat="1" x14ac:dyDescent="0.25">
      <c r="B65" s="16"/>
      <c r="C65" s="18" t="s">
        <v>28</v>
      </c>
      <c r="D65" s="121">
        <v>0.35</v>
      </c>
      <c r="E65" s="121">
        <v>0.35</v>
      </c>
      <c r="F65" s="121">
        <v>0.35</v>
      </c>
      <c r="G65" s="121">
        <v>0.35</v>
      </c>
      <c r="H65" s="121">
        <v>0.35</v>
      </c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9"/>
    </row>
    <row r="66" spans="2:19" s="15" customFormat="1" x14ac:dyDescent="0.25">
      <c r="B66" s="16"/>
      <c r="C66" s="18"/>
      <c r="D66" s="39"/>
      <c r="E66" s="39"/>
      <c r="F66" s="39"/>
      <c r="G66" s="39"/>
      <c r="H66" s="39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9"/>
    </row>
    <row r="67" spans="2:19" s="15" customFormat="1" x14ac:dyDescent="0.25">
      <c r="B67" s="16"/>
      <c r="C67" s="18" t="s">
        <v>127</v>
      </c>
      <c r="D67" s="39">
        <f>D50*D63</f>
        <v>43680</v>
      </c>
      <c r="E67" s="39">
        <f t="shared" ref="E67:H67" si="25">E50*E63</f>
        <v>43680</v>
      </c>
      <c r="F67" s="39">
        <f t="shared" si="25"/>
        <v>54912</v>
      </c>
      <c r="G67" s="39">
        <f t="shared" si="25"/>
        <v>54912</v>
      </c>
      <c r="H67" s="39">
        <f t="shared" si="25"/>
        <v>54912</v>
      </c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9"/>
    </row>
    <row r="68" spans="2:19" s="15" customFormat="1" x14ac:dyDescent="0.25">
      <c r="B68" s="16"/>
      <c r="C68" s="18" t="s">
        <v>128</v>
      </c>
      <c r="D68" s="39">
        <f>D55*D64</f>
        <v>182000</v>
      </c>
      <c r="E68" s="39">
        <f t="shared" ref="E68:H68" si="26">E55*E64</f>
        <v>200200</v>
      </c>
      <c r="F68" s="39">
        <f t="shared" si="26"/>
        <v>218400</v>
      </c>
      <c r="G68" s="39">
        <f t="shared" si="26"/>
        <v>218400</v>
      </c>
      <c r="H68" s="39">
        <f t="shared" si="26"/>
        <v>218400</v>
      </c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9"/>
    </row>
    <row r="69" spans="2:19" s="15" customFormat="1" ht="15.75" thickBot="1" x14ac:dyDescent="0.3">
      <c r="B69" s="41"/>
      <c r="C69" s="66" t="s">
        <v>29</v>
      </c>
      <c r="D69" s="42">
        <f>D60*D65</f>
        <v>6125</v>
      </c>
      <c r="E69" s="42">
        <f t="shared" ref="E69:H69" si="27">E60*E65</f>
        <v>6125</v>
      </c>
      <c r="F69" s="42">
        <f t="shared" si="27"/>
        <v>6125</v>
      </c>
      <c r="G69" s="42">
        <f t="shared" si="27"/>
        <v>6125</v>
      </c>
      <c r="H69" s="42">
        <f t="shared" si="27"/>
        <v>6125</v>
      </c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122"/>
    </row>
    <row r="70" spans="2:19" s="15" customFormat="1" x14ac:dyDescent="0.25"/>
  </sheetData>
  <sheetProtection selectLockedCells="1"/>
  <mergeCells count="6">
    <mergeCell ref="B1:C1"/>
    <mergeCell ref="K6:M6"/>
    <mergeCell ref="D9:H9"/>
    <mergeCell ref="D10:H10"/>
    <mergeCell ref="O6:S6"/>
    <mergeCell ref="B3:C3"/>
  </mergeCells>
  <pageMargins left="0.7" right="0.7" top="0.75" bottom="0.75" header="0.3" footer="0.3"/>
  <pageSetup paperSize="9" scale="71"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C2CDE-72D3-4714-9BF1-4C2CB8CF0712}">
  <sheetPr>
    <tabColor theme="5" tint="0.59999389629810485"/>
  </sheetPr>
  <dimension ref="B1:G34"/>
  <sheetViews>
    <sheetView showGridLines="0" zoomScaleNormal="100" workbookViewId="0"/>
  </sheetViews>
  <sheetFormatPr defaultRowHeight="15" x14ac:dyDescent="0.25"/>
  <cols>
    <col min="1" max="1" width="2.85546875" style="1" customWidth="1"/>
    <col min="2" max="2" width="25.85546875" style="1" bestFit="1" customWidth="1"/>
    <col min="3" max="5" width="15.140625" style="1" customWidth="1"/>
    <col min="6" max="6" width="5.28515625" style="1" customWidth="1"/>
    <col min="7" max="8" width="12.140625" style="1" customWidth="1"/>
    <col min="9" max="16384" width="9.140625" style="1"/>
  </cols>
  <sheetData>
    <row r="1" spans="2:7" s="15" customFormat="1" ht="17.25" x14ac:dyDescent="0.3">
      <c r="B1" s="148" t="s">
        <v>85</v>
      </c>
      <c r="C1" s="148"/>
      <c r="D1" s="148"/>
    </row>
    <row r="2" spans="2:7" s="15" customFormat="1" ht="15.75" thickBot="1" x14ac:dyDescent="0.3"/>
    <row r="3" spans="2:7" s="15" customFormat="1" ht="48.75" customHeight="1" thickBot="1" x14ac:dyDescent="0.3">
      <c r="B3" s="155" t="s">
        <v>136</v>
      </c>
      <c r="C3" s="156"/>
      <c r="D3" s="141"/>
      <c r="E3" s="141"/>
      <c r="F3" s="141"/>
      <c r="G3" s="142"/>
    </row>
    <row r="4" spans="2:7" s="15" customFormat="1" x14ac:dyDescent="0.25">
      <c r="B4" s="44" t="s">
        <v>8</v>
      </c>
      <c r="C4" s="45" t="str">
        <f>'P&amp;L Projections'!C4</f>
        <v>RESTAURANT ABC</v>
      </c>
      <c r="D4" s="18"/>
      <c r="E4" s="18"/>
      <c r="F4" s="18"/>
      <c r="G4" s="19"/>
    </row>
    <row r="5" spans="2:7" s="15" customFormat="1" x14ac:dyDescent="0.25">
      <c r="B5" s="16" t="s">
        <v>89</v>
      </c>
      <c r="C5" s="18">
        <f>'Historic P&amp;L'!C5</f>
        <v>2017</v>
      </c>
      <c r="D5" s="18"/>
      <c r="E5" s="18"/>
      <c r="F5" s="18"/>
      <c r="G5" s="19"/>
    </row>
    <row r="6" spans="2:7" s="15" customFormat="1" x14ac:dyDescent="0.25">
      <c r="B6" s="16" t="s">
        <v>90</v>
      </c>
      <c r="C6" s="46">
        <v>44348</v>
      </c>
      <c r="D6" s="18"/>
      <c r="E6" s="18"/>
      <c r="F6" s="18"/>
      <c r="G6" s="19"/>
    </row>
    <row r="7" spans="2:7" s="15" customFormat="1" x14ac:dyDescent="0.25">
      <c r="B7" s="16"/>
      <c r="C7" s="18"/>
      <c r="D7" s="47"/>
      <c r="E7" s="18"/>
      <c r="F7" s="18"/>
      <c r="G7" s="19"/>
    </row>
    <row r="8" spans="2:7" s="15" customFormat="1" x14ac:dyDescent="0.25">
      <c r="B8" s="16" t="s">
        <v>87</v>
      </c>
      <c r="C8" s="151" t="s">
        <v>88</v>
      </c>
      <c r="D8" s="151"/>
      <c r="E8" s="151"/>
      <c r="F8" s="18"/>
      <c r="G8" s="75" t="s">
        <v>133</v>
      </c>
    </row>
    <row r="9" spans="2:7" s="15" customFormat="1" x14ac:dyDescent="0.25">
      <c r="B9" s="48" t="str">
        <f>C4</f>
        <v>RESTAURANT ABC</v>
      </c>
      <c r="C9" s="49">
        <f>C5</f>
        <v>2017</v>
      </c>
      <c r="D9" s="49">
        <f>C9+1</f>
        <v>2018</v>
      </c>
      <c r="E9" s="49">
        <f>D9+1</f>
        <v>2019</v>
      </c>
      <c r="F9" s="18"/>
      <c r="G9" s="50">
        <f>C6</f>
        <v>44348</v>
      </c>
    </row>
    <row r="10" spans="2:7" s="15" customFormat="1" x14ac:dyDescent="0.25">
      <c r="B10" s="51" t="s">
        <v>39</v>
      </c>
      <c r="C10" s="52"/>
      <c r="D10" s="18"/>
      <c r="E10" s="18"/>
      <c r="F10" s="18"/>
      <c r="G10" s="19"/>
    </row>
    <row r="11" spans="2:7" s="15" customFormat="1" x14ac:dyDescent="0.25">
      <c r="B11" s="53" t="s">
        <v>40</v>
      </c>
      <c r="C11" s="54">
        <v>1000000</v>
      </c>
      <c r="D11" s="54">
        <v>1000000</v>
      </c>
      <c r="E11" s="54">
        <v>1000000</v>
      </c>
      <c r="F11" s="18"/>
      <c r="G11" s="55">
        <v>1800000</v>
      </c>
    </row>
    <row r="12" spans="2:7" s="15" customFormat="1" x14ac:dyDescent="0.25">
      <c r="B12" s="53" t="s">
        <v>41</v>
      </c>
      <c r="C12" s="56">
        <v>150000</v>
      </c>
      <c r="D12" s="56">
        <v>150000</v>
      </c>
      <c r="E12" s="56">
        <v>150000</v>
      </c>
      <c r="F12" s="18"/>
      <c r="G12" s="57">
        <v>300000</v>
      </c>
    </row>
    <row r="13" spans="2:7" s="15" customFormat="1" x14ac:dyDescent="0.25">
      <c r="B13" s="58"/>
      <c r="C13" s="59">
        <f>SUM(C11:C12)</f>
        <v>1150000</v>
      </c>
      <c r="D13" s="59">
        <f>SUM(D11:D12)</f>
        <v>1150000</v>
      </c>
      <c r="E13" s="59">
        <f>SUM(E11:E12)</f>
        <v>1150000</v>
      </c>
      <c r="F13" s="18"/>
      <c r="G13" s="60">
        <f>SUM(G11:G12)</f>
        <v>2100000</v>
      </c>
    </row>
    <row r="14" spans="2:7" s="15" customFormat="1" x14ac:dyDescent="0.25">
      <c r="B14" s="51" t="s">
        <v>42</v>
      </c>
      <c r="C14" s="59"/>
      <c r="D14" s="59"/>
      <c r="E14" s="59"/>
      <c r="F14" s="18"/>
      <c r="G14" s="60"/>
    </row>
    <row r="15" spans="2:7" s="15" customFormat="1" x14ac:dyDescent="0.25">
      <c r="B15" s="53" t="s">
        <v>43</v>
      </c>
      <c r="C15" s="54">
        <v>56000</v>
      </c>
      <c r="D15" s="54">
        <v>60000</v>
      </c>
      <c r="E15" s="54">
        <v>80000</v>
      </c>
      <c r="F15" s="18"/>
      <c r="G15" s="55">
        <v>10000</v>
      </c>
    </row>
    <row r="16" spans="2:7" s="15" customFormat="1" x14ac:dyDescent="0.25">
      <c r="B16" s="53" t="s">
        <v>44</v>
      </c>
      <c r="C16" s="54">
        <v>80000</v>
      </c>
      <c r="D16" s="54">
        <v>80000</v>
      </c>
      <c r="E16" s="54">
        <v>85000</v>
      </c>
      <c r="F16" s="18"/>
      <c r="G16" s="55">
        <v>40000</v>
      </c>
    </row>
    <row r="17" spans="2:7" s="15" customFormat="1" x14ac:dyDescent="0.25">
      <c r="B17" s="53" t="s">
        <v>55</v>
      </c>
      <c r="C17" s="56">
        <v>100000</v>
      </c>
      <c r="D17" s="56">
        <v>80000</v>
      </c>
      <c r="E17" s="56">
        <v>60000</v>
      </c>
      <c r="F17" s="18"/>
      <c r="G17" s="57">
        <v>10000</v>
      </c>
    </row>
    <row r="18" spans="2:7" s="15" customFormat="1" x14ac:dyDescent="0.25">
      <c r="B18" s="58"/>
      <c r="C18" s="59">
        <f>SUM(C15:C17)</f>
        <v>236000</v>
      </c>
      <c r="D18" s="59">
        <f>SUM(D15:D17)</f>
        <v>220000</v>
      </c>
      <c r="E18" s="59">
        <f>SUM(E15:E17)</f>
        <v>225000</v>
      </c>
      <c r="F18" s="18"/>
      <c r="G18" s="60">
        <f>SUM(G15:G17)</f>
        <v>60000</v>
      </c>
    </row>
    <row r="19" spans="2:7" s="15" customFormat="1" x14ac:dyDescent="0.25">
      <c r="B19" s="61" t="s">
        <v>45</v>
      </c>
      <c r="C19" s="62">
        <f>C13+C18</f>
        <v>1386000</v>
      </c>
      <c r="D19" s="62">
        <f>D13+D18</f>
        <v>1370000</v>
      </c>
      <c r="E19" s="62">
        <f>E13+E18</f>
        <v>1375000</v>
      </c>
      <c r="F19" s="18"/>
      <c r="G19" s="63">
        <f>G13+G18</f>
        <v>2160000</v>
      </c>
    </row>
    <row r="20" spans="2:7" s="15" customFormat="1" x14ac:dyDescent="0.25">
      <c r="B20" s="58"/>
      <c r="C20" s="59"/>
      <c r="D20" s="59"/>
      <c r="E20" s="59"/>
      <c r="F20" s="18"/>
      <c r="G20" s="60"/>
    </row>
    <row r="21" spans="2:7" s="15" customFormat="1" x14ac:dyDescent="0.25">
      <c r="B21" s="51" t="s">
        <v>46</v>
      </c>
      <c r="C21" s="59"/>
      <c r="D21" s="59"/>
      <c r="E21" s="59"/>
      <c r="F21" s="18"/>
      <c r="G21" s="60"/>
    </row>
    <row r="22" spans="2:7" s="15" customFormat="1" x14ac:dyDescent="0.25">
      <c r="B22" s="53" t="s">
        <v>47</v>
      </c>
      <c r="C22" s="54">
        <v>10000</v>
      </c>
      <c r="D22" s="54">
        <v>15000</v>
      </c>
      <c r="E22" s="54">
        <v>8000</v>
      </c>
      <c r="F22" s="18"/>
      <c r="G22" s="55">
        <v>25000</v>
      </c>
    </row>
    <row r="23" spans="2:7" s="15" customFormat="1" x14ac:dyDescent="0.25">
      <c r="B23" s="53" t="s">
        <v>56</v>
      </c>
      <c r="C23" s="54">
        <v>45000</v>
      </c>
      <c r="D23" s="54">
        <v>50000</v>
      </c>
      <c r="E23" s="54">
        <v>40000</v>
      </c>
      <c r="F23" s="18"/>
      <c r="G23" s="55">
        <v>90000</v>
      </c>
    </row>
    <row r="24" spans="2:7" s="15" customFormat="1" x14ac:dyDescent="0.25">
      <c r="B24" s="53" t="s">
        <v>48</v>
      </c>
      <c r="C24" s="54">
        <v>15000</v>
      </c>
      <c r="D24" s="54">
        <v>16000</v>
      </c>
      <c r="E24" s="54">
        <v>16000</v>
      </c>
      <c r="F24" s="18"/>
      <c r="G24" s="55">
        <v>80000</v>
      </c>
    </row>
    <row r="25" spans="2:7" s="15" customFormat="1" x14ac:dyDescent="0.25">
      <c r="B25" s="53" t="s">
        <v>49</v>
      </c>
      <c r="C25" s="56"/>
      <c r="D25" s="56"/>
      <c r="E25" s="56"/>
      <c r="F25" s="18"/>
      <c r="G25" s="57">
        <v>100000</v>
      </c>
    </row>
    <row r="26" spans="2:7" s="15" customFormat="1" x14ac:dyDescent="0.25">
      <c r="B26" s="58"/>
      <c r="C26" s="59">
        <f>SUM(C22:C25)</f>
        <v>70000</v>
      </c>
      <c r="D26" s="59">
        <f>SUM(D22:D25)</f>
        <v>81000</v>
      </c>
      <c r="E26" s="59">
        <f>SUM(E22:E25)</f>
        <v>64000</v>
      </c>
      <c r="F26" s="18"/>
      <c r="G26" s="60">
        <f>SUM(G22:G25)</f>
        <v>295000</v>
      </c>
    </row>
    <row r="27" spans="2:7" s="15" customFormat="1" x14ac:dyDescent="0.25">
      <c r="B27" s="51" t="s">
        <v>50</v>
      </c>
      <c r="C27" s="59"/>
      <c r="D27" s="59"/>
      <c r="E27" s="59"/>
      <c r="F27" s="18"/>
      <c r="G27" s="60"/>
    </row>
    <row r="28" spans="2:7" s="15" customFormat="1" x14ac:dyDescent="0.25">
      <c r="B28" s="53" t="s">
        <v>51</v>
      </c>
      <c r="C28" s="54">
        <v>500000</v>
      </c>
      <c r="D28" s="54">
        <v>480000</v>
      </c>
      <c r="E28" s="54">
        <v>460000</v>
      </c>
      <c r="F28" s="18"/>
      <c r="G28" s="55">
        <v>1000000</v>
      </c>
    </row>
    <row r="29" spans="2:7" s="15" customFormat="1" x14ac:dyDescent="0.25">
      <c r="B29" s="53" t="s">
        <v>52</v>
      </c>
      <c r="C29" s="56"/>
      <c r="D29" s="56"/>
      <c r="E29" s="56"/>
      <c r="F29" s="18"/>
      <c r="G29" s="57">
        <v>200000</v>
      </c>
    </row>
    <row r="30" spans="2:7" s="15" customFormat="1" x14ac:dyDescent="0.25">
      <c r="B30" s="58"/>
      <c r="C30" s="59">
        <f>SUM(C28:C29)</f>
        <v>500000</v>
      </c>
      <c r="D30" s="59">
        <f>SUM(D28:D29)</f>
        <v>480000</v>
      </c>
      <c r="E30" s="59">
        <f>SUM(E28:E29)</f>
        <v>460000</v>
      </c>
      <c r="F30" s="18"/>
      <c r="G30" s="60">
        <f>SUM(G28:G29)</f>
        <v>1200000</v>
      </c>
    </row>
    <row r="31" spans="2:7" s="15" customFormat="1" x14ac:dyDescent="0.25">
      <c r="B31" s="61" t="s">
        <v>53</v>
      </c>
      <c r="C31" s="62">
        <f>C26+C30</f>
        <v>570000</v>
      </c>
      <c r="D31" s="62">
        <f>D26+D30</f>
        <v>561000</v>
      </c>
      <c r="E31" s="62">
        <f>E26+E30</f>
        <v>524000</v>
      </c>
      <c r="F31" s="18"/>
      <c r="G31" s="63">
        <f>G26+G30</f>
        <v>1495000</v>
      </c>
    </row>
    <row r="32" spans="2:7" s="15" customFormat="1" x14ac:dyDescent="0.25">
      <c r="B32" s="16"/>
      <c r="C32" s="18"/>
      <c r="D32" s="18"/>
      <c r="E32" s="18"/>
      <c r="F32" s="18"/>
      <c r="G32" s="19"/>
    </row>
    <row r="33" spans="2:7" s="15" customFormat="1" ht="15.75" thickBot="1" x14ac:dyDescent="0.3">
      <c r="B33" s="64" t="s">
        <v>54</v>
      </c>
      <c r="C33" s="65">
        <f>C19-C31</f>
        <v>816000</v>
      </c>
      <c r="D33" s="65">
        <f>D19-D31</f>
        <v>809000</v>
      </c>
      <c r="E33" s="65">
        <f>E19-E31</f>
        <v>851000</v>
      </c>
      <c r="F33" s="66"/>
      <c r="G33" s="67">
        <f>G19-G31</f>
        <v>665000</v>
      </c>
    </row>
    <row r="34" spans="2:7" s="15" customFormat="1" x14ac:dyDescent="0.25"/>
  </sheetData>
  <sheetProtection selectLockedCells="1"/>
  <mergeCells count="3">
    <mergeCell ref="B1:D1"/>
    <mergeCell ref="C8:E8"/>
    <mergeCell ref="B3:C3"/>
  </mergeCells>
  <pageMargins left="0.7" right="0.7" top="0.75" bottom="0.75" header="0.3" footer="0.3"/>
  <pageSetup paperSize="9" scale="98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B31A3-D643-4389-829C-31F0D786CB8A}">
  <sheetPr>
    <tabColor theme="5" tint="0.59999389629810485"/>
  </sheetPr>
  <dimension ref="A1:Q29"/>
  <sheetViews>
    <sheetView showGridLines="0" zoomScaleNormal="100" workbookViewId="0"/>
  </sheetViews>
  <sheetFormatPr defaultRowHeight="15" x14ac:dyDescent="0.25"/>
  <cols>
    <col min="1" max="1" width="5.28515625" style="1" customWidth="1"/>
    <col min="2" max="2" width="59.140625" style="1" bestFit="1" customWidth="1"/>
    <col min="3" max="3" width="10.5703125" style="1" bestFit="1" customWidth="1"/>
    <col min="4" max="6" width="10.140625" style="1" bestFit="1" customWidth="1"/>
    <col min="7" max="7" width="10.85546875" style="1" bestFit="1" customWidth="1"/>
    <col min="8" max="10" width="9.140625" style="1"/>
    <col min="11" max="11" width="9.140625" style="1" bestFit="1" customWidth="1"/>
    <col min="12" max="16384" width="9.140625" style="1"/>
  </cols>
  <sheetData>
    <row r="1" spans="2:17" s="15" customFormat="1" ht="17.25" x14ac:dyDescent="0.3">
      <c r="B1" s="12" t="s">
        <v>85</v>
      </c>
      <c r="C1" s="13"/>
      <c r="D1" s="13"/>
      <c r="E1" s="14"/>
    </row>
    <row r="2" spans="2:17" s="15" customFormat="1" ht="15.75" thickBot="1" x14ac:dyDescent="0.3"/>
    <row r="3" spans="2:17" s="15" customFormat="1" ht="48.75" customHeight="1" x14ac:dyDescent="0.25">
      <c r="B3" s="144" t="s">
        <v>137</v>
      </c>
      <c r="C3" s="141"/>
      <c r="D3" s="141"/>
      <c r="E3" s="141"/>
      <c r="F3" s="141"/>
      <c r="G3" s="142"/>
    </row>
    <row r="4" spans="2:17" s="15" customFormat="1" ht="17.25" customHeight="1" x14ac:dyDescent="0.25">
      <c r="B4" s="16" t="s">
        <v>8</v>
      </c>
      <c r="C4" s="17" t="str">
        <f>'P&amp;L Projections'!C4</f>
        <v>RESTAURANT ABC</v>
      </c>
      <c r="D4" s="18"/>
      <c r="E4" s="18"/>
      <c r="F4" s="18"/>
      <c r="G4" s="19"/>
    </row>
    <row r="5" spans="2:17" s="15" customFormat="1" ht="17.25" customHeight="1" thickBot="1" x14ac:dyDescent="0.3">
      <c r="B5" s="16" t="s">
        <v>92</v>
      </c>
      <c r="C5" s="18">
        <f>'P&amp;L Projections'!C5</f>
        <v>2021</v>
      </c>
      <c r="D5" s="18"/>
      <c r="E5" s="18"/>
      <c r="F5" s="18"/>
      <c r="G5" s="19"/>
    </row>
    <row r="6" spans="2:17" s="15" customFormat="1" x14ac:dyDescent="0.25">
      <c r="B6" s="20" t="s">
        <v>91</v>
      </c>
      <c r="C6" s="21"/>
      <c r="D6" s="22"/>
      <c r="E6" s="22"/>
      <c r="F6" s="22"/>
      <c r="G6" s="23"/>
    </row>
    <row r="7" spans="2:17" s="15" customFormat="1" x14ac:dyDescent="0.25">
      <c r="B7" s="24" t="str">
        <f>C4</f>
        <v>RESTAURANT ABC</v>
      </c>
      <c r="C7" s="25">
        <f>C5</f>
        <v>2021</v>
      </c>
      <c r="D7" s="25">
        <f>C7+1</f>
        <v>2022</v>
      </c>
      <c r="E7" s="25">
        <f t="shared" ref="E7:G7" si="0">D7+1</f>
        <v>2023</v>
      </c>
      <c r="F7" s="25">
        <f t="shared" si="0"/>
        <v>2024</v>
      </c>
      <c r="G7" s="26">
        <f t="shared" si="0"/>
        <v>2025</v>
      </c>
    </row>
    <row r="8" spans="2:17" s="15" customFormat="1" x14ac:dyDescent="0.25">
      <c r="B8" s="27" t="s">
        <v>95</v>
      </c>
      <c r="C8" s="28"/>
      <c r="D8" s="18"/>
      <c r="E8" s="18"/>
      <c r="F8" s="18"/>
      <c r="G8" s="19"/>
    </row>
    <row r="9" spans="2:17" s="15" customFormat="1" x14ac:dyDescent="0.25">
      <c r="B9" s="16" t="s">
        <v>6</v>
      </c>
      <c r="C9" s="28">
        <f>'P&amp;L Projections'!O37</f>
        <v>122473.12499999997</v>
      </c>
      <c r="D9" s="28">
        <f>'P&amp;L Projections'!P37</f>
        <v>85267.774999999936</v>
      </c>
      <c r="E9" s="28">
        <f>'P&amp;L Projections'!Q37</f>
        <v>102275.61499999995</v>
      </c>
      <c r="F9" s="28">
        <f>'P&amp;L Projections'!R37</f>
        <v>102275.61499999995</v>
      </c>
      <c r="G9" s="29">
        <f>'P&amp;L Projections'!S37</f>
        <v>102275.61499999995</v>
      </c>
      <c r="J9" s="30"/>
      <c r="K9" s="30"/>
      <c r="L9" s="30"/>
      <c r="M9" s="30"/>
      <c r="N9" s="30"/>
      <c r="O9" s="30"/>
      <c r="P9" s="30"/>
      <c r="Q9" s="31"/>
    </row>
    <row r="10" spans="2:17" s="15" customFormat="1" x14ac:dyDescent="0.25">
      <c r="B10" s="16" t="s">
        <v>58</v>
      </c>
      <c r="C10" s="32">
        <v>25000</v>
      </c>
      <c r="D10" s="32"/>
      <c r="E10" s="32"/>
      <c r="F10" s="32"/>
      <c r="G10" s="33"/>
    </row>
    <row r="11" spans="2:17" s="15" customFormat="1" x14ac:dyDescent="0.25">
      <c r="B11" s="16" t="s">
        <v>59</v>
      </c>
      <c r="C11" s="32"/>
      <c r="D11" s="32"/>
      <c r="E11" s="32"/>
      <c r="F11" s="32"/>
      <c r="G11" s="33"/>
    </row>
    <row r="12" spans="2:17" s="15" customFormat="1" x14ac:dyDescent="0.25">
      <c r="B12" s="16" t="s">
        <v>61</v>
      </c>
      <c r="C12" s="32"/>
      <c r="D12" s="32"/>
      <c r="E12" s="32"/>
      <c r="F12" s="32"/>
      <c r="G12" s="33"/>
    </row>
    <row r="13" spans="2:17" s="15" customFormat="1" x14ac:dyDescent="0.25">
      <c r="B13" s="16"/>
      <c r="C13" s="28"/>
      <c r="D13" s="18"/>
      <c r="E13" s="18"/>
      <c r="F13" s="18"/>
      <c r="G13" s="19"/>
    </row>
    <row r="14" spans="2:17" s="15" customFormat="1" x14ac:dyDescent="0.25">
      <c r="B14" s="27" t="s">
        <v>94</v>
      </c>
      <c r="C14" s="28"/>
      <c r="D14" s="18"/>
      <c r="E14" s="18"/>
      <c r="F14" s="18"/>
      <c r="G14" s="19"/>
    </row>
    <row r="15" spans="2:17" s="15" customFormat="1" x14ac:dyDescent="0.25">
      <c r="B15" s="16" t="s">
        <v>57</v>
      </c>
      <c r="C15" s="34">
        <f>1000000*0.035</f>
        <v>35000</v>
      </c>
      <c r="D15" s="34">
        <f t="shared" ref="D15:G15" si="1">1000000*0.035</f>
        <v>35000</v>
      </c>
      <c r="E15" s="34">
        <f t="shared" si="1"/>
        <v>35000</v>
      </c>
      <c r="F15" s="34">
        <f t="shared" si="1"/>
        <v>35000</v>
      </c>
      <c r="G15" s="35">
        <f t="shared" si="1"/>
        <v>35000</v>
      </c>
    </row>
    <row r="16" spans="2:17" s="15" customFormat="1" x14ac:dyDescent="0.25">
      <c r="B16" s="16" t="s">
        <v>82</v>
      </c>
      <c r="C16" s="34">
        <v>15000</v>
      </c>
      <c r="D16" s="34">
        <v>8500</v>
      </c>
      <c r="E16" s="34">
        <v>11000</v>
      </c>
      <c r="F16" s="34">
        <v>11000</v>
      </c>
      <c r="G16" s="35">
        <v>11000</v>
      </c>
    </row>
    <row r="17" spans="1:7" s="15" customFormat="1" x14ac:dyDescent="0.25">
      <c r="B17" s="16" t="s">
        <v>81</v>
      </c>
      <c r="C17" s="34"/>
      <c r="D17" s="34"/>
      <c r="E17" s="34">
        <v>25000</v>
      </c>
      <c r="F17" s="34">
        <v>25000</v>
      </c>
      <c r="G17" s="35">
        <v>25000</v>
      </c>
    </row>
    <row r="18" spans="1:7" s="15" customFormat="1" x14ac:dyDescent="0.25">
      <c r="B18" s="16" t="s">
        <v>60</v>
      </c>
      <c r="C18" s="34">
        <v>5000</v>
      </c>
      <c r="D18" s="34">
        <v>5000</v>
      </c>
      <c r="E18" s="34">
        <v>10000</v>
      </c>
      <c r="F18" s="34">
        <v>20000</v>
      </c>
      <c r="G18" s="35">
        <v>25000</v>
      </c>
    </row>
    <row r="19" spans="1:7" s="36" customFormat="1" x14ac:dyDescent="0.25">
      <c r="A19" s="36" t="s">
        <v>83</v>
      </c>
      <c r="B19" s="27" t="s">
        <v>62</v>
      </c>
      <c r="C19" s="37">
        <f>SUM(C9:C12)-SUM(C15:C18)</f>
        <v>92473.124999999971</v>
      </c>
      <c r="D19" s="37">
        <f>SUM(D9:D12)-SUM(D15:D18)</f>
        <v>36767.774999999936</v>
      </c>
      <c r="E19" s="37">
        <f>SUM(E9:E12)-SUM(E15:E18)</f>
        <v>21275.614999999947</v>
      </c>
      <c r="F19" s="37">
        <f>SUM(F9:F12)-SUM(F15:F18)</f>
        <v>11275.614999999947</v>
      </c>
      <c r="G19" s="38">
        <f>SUM(G9:G12)-SUM(G15:G18)</f>
        <v>6275.614999999947</v>
      </c>
    </row>
    <row r="20" spans="1:7" s="15" customFormat="1" x14ac:dyDescent="0.25">
      <c r="B20" s="16"/>
      <c r="C20" s="18"/>
      <c r="D20" s="18"/>
      <c r="E20" s="18"/>
      <c r="F20" s="18"/>
      <c r="G20" s="19"/>
    </row>
    <row r="21" spans="1:7" s="15" customFormat="1" x14ac:dyDescent="0.25">
      <c r="B21" s="16" t="s">
        <v>80</v>
      </c>
      <c r="C21" s="32">
        <v>15000</v>
      </c>
      <c r="D21" s="39">
        <f>C22</f>
        <v>107473.12499999997</v>
      </c>
      <c r="E21" s="39">
        <f t="shared" ref="E21:G21" si="2">D22</f>
        <v>144240.89999999991</v>
      </c>
      <c r="F21" s="39">
        <f t="shared" si="2"/>
        <v>165516.51499999984</v>
      </c>
      <c r="G21" s="40">
        <f t="shared" si="2"/>
        <v>176792.12999999977</v>
      </c>
    </row>
    <row r="22" spans="1:7" s="15" customFormat="1" ht="15.75" thickBot="1" x14ac:dyDescent="0.3">
      <c r="B22" s="41" t="s">
        <v>63</v>
      </c>
      <c r="C22" s="42">
        <f>C21+C19</f>
        <v>107473.12499999997</v>
      </c>
      <c r="D22" s="42">
        <f>D21+D19</f>
        <v>144240.89999999991</v>
      </c>
      <c r="E22" s="42">
        <f t="shared" ref="E22:G22" si="3">E21+E19</f>
        <v>165516.51499999984</v>
      </c>
      <c r="F22" s="42">
        <f t="shared" si="3"/>
        <v>176792.12999999977</v>
      </c>
      <c r="G22" s="43">
        <f t="shared" si="3"/>
        <v>183067.7449999997</v>
      </c>
    </row>
    <row r="23" spans="1:7" s="15" customFormat="1" x14ac:dyDescent="0.25"/>
    <row r="24" spans="1:7" s="15" customFormat="1" x14ac:dyDescent="0.25"/>
    <row r="25" spans="1:7" s="15" customFormat="1" x14ac:dyDescent="0.25">
      <c r="B25" s="15" t="s">
        <v>84</v>
      </c>
    </row>
    <row r="26" spans="1:7" s="15" customFormat="1" x14ac:dyDescent="0.25"/>
    <row r="27" spans="1:7" s="15" customFormat="1" x14ac:dyDescent="0.25"/>
    <row r="28" spans="1:7" x14ac:dyDescent="0.25">
      <c r="C28" s="2"/>
    </row>
    <row r="29" spans="1:7" x14ac:dyDescent="0.25">
      <c r="C29" s="3"/>
    </row>
  </sheetData>
  <sheetProtection selectLockedCells="1"/>
  <pageMargins left="0.25" right="0.25" top="0.75" bottom="0.75" header="0.3" footer="0.3"/>
  <pageSetup paperSize="9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EFE73488AA6944EA67A381B91BF8841" ma:contentTypeVersion="13" ma:contentTypeDescription="Create a new document." ma:contentTypeScope="" ma:versionID="1a9ae62c76831f41b50acdca15f0a931">
  <xsd:schema xmlns:xsd="http://www.w3.org/2001/XMLSchema" xmlns:xs="http://www.w3.org/2001/XMLSchema" xmlns:p="http://schemas.microsoft.com/office/2006/metadata/properties" xmlns:ns2="45dae456-88b9-4ffb-bdb7-b103bac82d3a" xmlns:ns3="4578801f-0822-4fc8-ab90-e8bb196aef62" targetNamespace="http://schemas.microsoft.com/office/2006/metadata/properties" ma:root="true" ma:fieldsID="f136a3e127f874d5c46567bcd6a0f8e1" ns2:_="" ns3:_="">
    <xsd:import namespace="45dae456-88b9-4ffb-bdb7-b103bac82d3a"/>
    <xsd:import namespace="4578801f-0822-4fc8-ab90-e8bb196aef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dae456-88b9-4ffb-bdb7-b103bac82d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78801f-0822-4fc8-ab90-e8bb196aef6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578801f-0822-4fc8-ab90-e8bb196aef62">
      <UserInfo>
        <DisplayName/>
        <AccountId xsi:nil="true"/>
        <AccountType/>
      </UserInfo>
    </SharedWithUsers>
    <MediaLengthInSeconds xmlns="45dae456-88b9-4ffb-bdb7-b103bac82d3a" xsi:nil="true"/>
  </documentManagement>
</p:properties>
</file>

<file path=customXml/itemProps1.xml><?xml version="1.0" encoding="utf-8"?>
<ds:datastoreItem xmlns:ds="http://schemas.openxmlformats.org/officeDocument/2006/customXml" ds:itemID="{5FB4438F-8BD0-41EE-9B99-B61C4EB64FE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dae456-88b9-4ffb-bdb7-b103bac82d3a"/>
    <ds:schemaRef ds:uri="4578801f-0822-4fc8-ab90-e8bb196aef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9B28B21-8635-4388-B76B-C3662287066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2A268E-80F1-4E1D-B06B-491F70A0D369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4578801f-0822-4fc8-ab90-e8bb196aef62"/>
    <ds:schemaRef ds:uri="http://purl.org/dc/elements/1.1/"/>
    <ds:schemaRef ds:uri="http://schemas.microsoft.com/office/2006/metadata/properties"/>
    <ds:schemaRef ds:uri="http://schemas.microsoft.com/office/2006/documentManagement/types"/>
    <ds:schemaRef ds:uri="45dae456-88b9-4ffb-bdb7-b103bac82d3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Instructions</vt:lpstr>
      <vt:lpstr>Historic P&amp;L</vt:lpstr>
      <vt:lpstr>P&amp;L Projections</vt:lpstr>
      <vt:lpstr>Balance Sheet</vt:lpstr>
      <vt:lpstr>Cashflow Analysis</vt:lpstr>
      <vt:lpstr>'Balance Sheet'!Print_Area</vt:lpstr>
      <vt:lpstr>'Cashflow Analysis'!Print_Area</vt:lpstr>
      <vt:lpstr>'Historic P&amp;L'!Print_Area</vt:lpstr>
      <vt:lpstr>Instructions!Print_Area</vt:lpstr>
      <vt:lpstr>'P&amp;L Projections'!Print_Area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Mairea Doyle-Balfe</dc:creator>
  <cp:lastModifiedBy>Sharon Brennan</cp:lastModifiedBy>
  <cp:lastPrinted>2021-07-03T08:43:24Z</cp:lastPrinted>
  <dcterms:created xsi:type="dcterms:W3CDTF">2021-04-15T10:13:55Z</dcterms:created>
  <dcterms:modified xsi:type="dcterms:W3CDTF">2021-09-06T15:24:01Z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0x010100EEFE73488AA6944EA67A381B91BF8841</vt:lpwstr>
  </property>
  <property fmtid="{D5CDD505-2E9C-101B-9397-08002B2CF9AE}" pid="3" name="Order">
    <vt:r8>42830900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ComplianceAssetId">
    <vt:lpwstr/>
  </property>
  <property fmtid="{D5CDD505-2E9C-101B-9397-08002B2CF9AE}" pid="8" name="TemplateUrl">
    <vt:lpwstr/>
  </property>
</Properties>
</file>